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omments2.xml" ContentType="application/vnd.openxmlformats-officedocument.spreadsheetml.comments+xml"/>
  <Override PartName="/xl/comments3.xml" ContentType="application/vnd.openxmlformats-officedocument.spreadsheetml.comments+xml"/>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B:\Master Forms\"/>
    </mc:Choice>
  </mc:AlternateContent>
  <xr:revisionPtr revIDLastSave="0" documentId="13_ncr:1_{B875B008-8375-42F3-9B10-43ED07844191}" xr6:coauthVersionLast="47" xr6:coauthVersionMax="47" xr10:uidLastSave="{00000000-0000-0000-0000-000000000000}"/>
  <bookViews>
    <workbookView xWindow="-57720" yWindow="-120" windowWidth="29040" windowHeight="15840" xr2:uid="{BB21541C-CA31-438D-8889-C85296D3F5A7}"/>
  </bookViews>
  <sheets>
    <sheet name="Payment In Addition" sheetId="1" r:id="rId1"/>
    <sheet name="Course Buyout" sheetId="3" r:id="rId2"/>
    <sheet name="Service Release" sheetId="4" r:id="rId3"/>
    <sheet name="PIA &amp; Course Buyout With 1 PIA" sheetId="9" r:id="rId4"/>
    <sheet name="PIA &amp; Course Buyout With 2 PIA" sheetId="10" r:id="rId5"/>
    <sheet name="Student IH - Acad Yr" sheetId="6" r:id="rId6"/>
    <sheet name="IH - Non Acad Yr" sheetId="7" r:id="rId7"/>
    <sheet name="Fringe Rates" sheetId="8" r:id="rId8"/>
    <sheet name="List" sheetId="2" state="hidden" r:id="rId9"/>
  </sheets>
  <definedNames>
    <definedName name="_xlnm.Print_Area" localSheetId="7">'Fringe Rates'!$A$1:$E$41</definedName>
    <definedName name="_xlnm.Print_Area">'Fringe Rates'!$A$1:$F$18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7" l="1"/>
  <c r="C16" i="6"/>
  <c r="C18" i="10" l="1"/>
  <c r="C18" i="9"/>
  <c r="C21" i="4"/>
  <c r="C26" i="3"/>
  <c r="K18" i="1"/>
  <c r="G18" i="1"/>
  <c r="C16" i="1"/>
  <c r="Q33" i="10" l="1"/>
  <c r="M33" i="10"/>
  <c r="C31" i="10"/>
  <c r="C11" i="10" s="1"/>
  <c r="G11" i="10" s="1"/>
  <c r="C24" i="10"/>
  <c r="Q20" i="10"/>
  <c r="M20" i="10"/>
  <c r="Q19" i="10"/>
  <c r="M19" i="10"/>
  <c r="M26" i="10" s="1"/>
  <c r="C19" i="10"/>
  <c r="C9" i="10"/>
  <c r="G9" i="10" s="1"/>
  <c r="C23" i="10" s="1"/>
  <c r="Q33" i="9"/>
  <c r="M33" i="9"/>
  <c r="C31" i="9"/>
  <c r="C11" i="9" s="1"/>
  <c r="G11" i="9" s="1"/>
  <c r="C24" i="9"/>
  <c r="Q20" i="9"/>
  <c r="M20" i="9"/>
  <c r="Q19" i="9"/>
  <c r="M19" i="9"/>
  <c r="M26" i="9" s="1"/>
  <c r="C19" i="9"/>
  <c r="C9" i="9"/>
  <c r="G9" i="9" s="1"/>
  <c r="C23" i="9" s="1"/>
  <c r="C21" i="3"/>
  <c r="C31" i="3"/>
  <c r="G20" i="3"/>
  <c r="G21" i="3" s="1"/>
  <c r="M21" i="10" l="1"/>
  <c r="G15" i="3"/>
  <c r="M21" i="9"/>
  <c r="G22" i="3"/>
  <c r="M25" i="10"/>
  <c r="M27" i="10" s="1"/>
  <c r="M29" i="10" s="1"/>
  <c r="M35" i="10" s="1"/>
  <c r="Q25" i="9"/>
  <c r="M25" i="9"/>
  <c r="M27" i="9" s="1"/>
  <c r="M29" i="9" s="1"/>
  <c r="M35" i="9" s="1"/>
  <c r="R19" i="10"/>
  <c r="E11" i="10"/>
  <c r="I11" i="10" s="1"/>
  <c r="Q25" i="10"/>
  <c r="E9" i="10"/>
  <c r="Q26" i="10"/>
  <c r="Q21" i="10"/>
  <c r="R19" i="9"/>
  <c r="Q21" i="9"/>
  <c r="E11" i="9"/>
  <c r="I11" i="9" s="1"/>
  <c r="E9" i="9"/>
  <c r="Q26" i="9"/>
  <c r="G17" i="3"/>
  <c r="R21" i="9" l="1"/>
  <c r="M39" i="10"/>
  <c r="M37" i="9"/>
  <c r="M39" i="9"/>
  <c r="C22" i="10"/>
  <c r="I9" i="10"/>
  <c r="Q27" i="10"/>
  <c r="Q29" i="10" s="1"/>
  <c r="Q35" i="10" s="1"/>
  <c r="M37" i="10"/>
  <c r="R21" i="10"/>
  <c r="C22" i="9"/>
  <c r="I9" i="9"/>
  <c r="Q27" i="9"/>
  <c r="Q29" i="9" s="1"/>
  <c r="Q35" i="9" s="1"/>
  <c r="G19" i="3"/>
  <c r="Q39" i="10" l="1"/>
  <c r="R35" i="10"/>
  <c r="Q37" i="10"/>
  <c r="R37" i="10" s="1"/>
  <c r="C25" i="10"/>
  <c r="Q39" i="9"/>
  <c r="R35" i="9"/>
  <c r="Q37" i="9"/>
  <c r="R37" i="9" s="1"/>
  <c r="C25" i="9"/>
  <c r="E27" i="9" s="1"/>
  <c r="E33" i="9" s="1"/>
  <c r="G16" i="3"/>
  <c r="G18" i="3"/>
  <c r="G27" i="10" l="1"/>
  <c r="G33" i="10" s="1"/>
  <c r="G40" i="10" s="1"/>
  <c r="C27" i="10"/>
  <c r="E27" i="10"/>
  <c r="E33" i="10" s="1"/>
  <c r="Q40" i="10"/>
  <c r="R39" i="10"/>
  <c r="C27" i="9"/>
  <c r="G27" i="9"/>
  <c r="G33" i="9" s="1"/>
  <c r="G40" i="9" s="1"/>
  <c r="R39" i="9"/>
  <c r="Q40" i="9"/>
  <c r="E16" i="8"/>
  <c r="D16" i="8"/>
  <c r="C16" i="8"/>
  <c r="B16" i="8"/>
  <c r="C33" i="10" l="1"/>
  <c r="I27" i="10"/>
  <c r="I27" i="9"/>
  <c r="C33" i="9"/>
  <c r="C9" i="7"/>
  <c r="C15" i="7" s="1"/>
  <c r="C9" i="6"/>
  <c r="C15" i="6" s="1"/>
  <c r="C17" i="6" s="1"/>
  <c r="C19" i="6" s="1"/>
  <c r="I33" i="10" l="1"/>
  <c r="C35" i="10"/>
  <c r="C37" i="10"/>
  <c r="I33" i="9"/>
  <c r="C35" i="9"/>
  <c r="C37" i="9"/>
  <c r="C17" i="7"/>
  <c r="C19" i="7" s="1"/>
  <c r="C16" i="4" l="1"/>
  <c r="C20" i="4" s="1"/>
  <c r="C26" i="4"/>
  <c r="C27" i="4" s="1"/>
  <c r="C22" i="4" l="1"/>
  <c r="C31" i="4" s="1"/>
  <c r="C15" i="3"/>
  <c r="C29" i="4" l="1"/>
  <c r="C32" i="3"/>
  <c r="C25" i="3"/>
  <c r="K17" i="1"/>
  <c r="K19" i="1" s="1"/>
  <c r="K30" i="1"/>
  <c r="G30" i="1"/>
  <c r="G17" i="1"/>
  <c r="G23" i="1" s="1"/>
  <c r="C28" i="1"/>
  <c r="C21" i="1"/>
  <c r="C17" i="1"/>
  <c r="C9" i="1"/>
  <c r="C20" i="1" s="1"/>
  <c r="C22" i="1" l="1"/>
  <c r="C24" i="1" s="1"/>
  <c r="C30" i="1" s="1"/>
  <c r="C32" i="1" s="1"/>
  <c r="G19" i="1"/>
  <c r="L19" i="1" s="1"/>
  <c r="L17" i="1"/>
  <c r="G22" i="1"/>
  <c r="G24" i="1" s="1"/>
  <c r="G26" i="1" s="1"/>
  <c r="G32" i="1" s="1"/>
  <c r="K22" i="1"/>
  <c r="C27" i="3"/>
  <c r="K23" i="1"/>
  <c r="C34" i="1" l="1"/>
  <c r="C34" i="3"/>
  <c r="C36" i="3"/>
  <c r="G34" i="1"/>
  <c r="G36" i="1"/>
  <c r="K24" i="1"/>
  <c r="K26" i="1" s="1"/>
  <c r="K32" i="1" s="1"/>
  <c r="L32" i="1" s="1"/>
  <c r="K36" i="1" l="1"/>
  <c r="K37" i="1" s="1"/>
  <c r="K34" i="1"/>
  <c r="L34" i="1" s="1"/>
  <c r="L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Cindy M. Patterson</author>
  </authors>
  <commentList>
    <comment ref="C15" authorId="0" shapeId="0" xr:uid="{DF7A7DA7-FCF7-4174-9137-647DBD68FDA4}">
      <text>
        <r>
          <rPr>
            <sz val="9"/>
            <color indexed="81"/>
            <rFont val="Tahoma"/>
            <charset val="1"/>
          </rPr>
          <t>Please enter the gross amount you want to pay.</t>
        </r>
      </text>
    </comment>
    <comment ref="C34" authorId="0" shapeId="0" xr:uid="{E9CFE468-588B-46AA-B8B7-01AF6A38BBF2}">
      <text>
        <r>
          <rPr>
            <sz val="9"/>
            <color indexed="81"/>
            <rFont val="Tahoma"/>
            <charset val="1"/>
          </rPr>
          <t>This is the total estimated personnel cost for this payment.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Cindy M. Patterson</author>
  </authors>
  <commentList>
    <comment ref="A7" authorId="0" shapeId="0" xr:uid="{A44EB931-5321-45D2-9DD8-CC39160820EE}">
      <text>
        <r>
          <rPr>
            <sz val="9"/>
            <color indexed="81"/>
            <rFont val="Tahoma"/>
            <charset val="1"/>
          </rPr>
          <t xml:space="preserve">(See your annual contract or contact the Budget Office)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Cindy M. Patterson</author>
  </authors>
  <commentList>
    <comment ref="A7" authorId="0" shapeId="0" xr:uid="{9CB8D192-91C9-4E51-A96B-01DA04313712}">
      <text>
        <r>
          <rPr>
            <sz val="9"/>
            <color indexed="81"/>
            <rFont val="Tahoma"/>
            <charset val="1"/>
          </rPr>
          <t xml:space="preserve">(See your annual contract or contact the Budget Office)
</t>
        </r>
      </text>
    </comment>
  </commentList>
</comments>
</file>

<file path=xl/sharedStrings.xml><?xml version="1.0" encoding="utf-8"?>
<sst xmlns="http://schemas.openxmlformats.org/spreadsheetml/2006/main" count="309" uniqueCount="129">
  <si>
    <t>Annual Base Salary</t>
  </si>
  <si>
    <t>Faculty</t>
  </si>
  <si>
    <t>Exempt Professional</t>
  </si>
  <si>
    <t>Classified</t>
  </si>
  <si>
    <t># Of Pay Periods Salary Paid</t>
  </si>
  <si>
    <t>Bi-Weekly Gross Pay</t>
  </si>
  <si>
    <t>Payment In Addition (PIA)</t>
  </si>
  <si>
    <t>Gross Amount Of PIA</t>
  </si>
  <si>
    <t>Fringe %</t>
  </si>
  <si>
    <t>Estimated Fringe</t>
  </si>
  <si>
    <t>ONE LUMP SUM PAYMENT CALCULATOR</t>
  </si>
  <si>
    <t>TWO EQUAL PAYMENTS CALCULATOR</t>
  </si>
  <si>
    <t>Estimated Health Insurance</t>
  </si>
  <si>
    <t>Pay Period Gross Pay</t>
  </si>
  <si>
    <t>PIA As % Of Pay Period Gross Pay</t>
  </si>
  <si>
    <t>Annual Health Insurance</t>
  </si>
  <si>
    <t># Of Pay Periods Health Charged</t>
  </si>
  <si>
    <t>Health Insurance Per Pay Period</t>
  </si>
  <si>
    <t>Total Estimated PIA Cost</t>
  </si>
  <si>
    <t>Health Insurance Charged On PIA</t>
  </si>
  <si>
    <t>Payment #1 Gross</t>
  </si>
  <si>
    <t>Payment #2 Gross</t>
  </si>
  <si>
    <t>GRAND TOTAL ESTIMATED PIA COST:</t>
  </si>
  <si>
    <t>Gross Amount Of Pymt #1</t>
  </si>
  <si>
    <t>Gross Amount Of Pymt #2</t>
  </si>
  <si>
    <t>Health Insurance Charged On Pymt #1</t>
  </si>
  <si>
    <t>Health Insurance Charged On Pymt #2</t>
  </si>
  <si>
    <t>Total Estimated Pymt #1 Cost</t>
  </si>
  <si>
    <t>Course Buyout</t>
  </si>
  <si>
    <t>SEMESTER PAYROLL EXPENSE TRANSFER CALCULATOR</t>
  </si>
  <si>
    <t>Buyout Salary To Be Transferred</t>
  </si>
  <si>
    <t>Health Insurance To Be Transferred</t>
  </si>
  <si>
    <t>Fall</t>
  </si>
  <si>
    <t>Spring</t>
  </si>
  <si>
    <t>Summer</t>
  </si>
  <si>
    <t>Fringe To Be Transferred</t>
  </si>
  <si>
    <t>Pymt #1 As % Of Pay Period Gross Pay</t>
  </si>
  <si>
    <t>Pymt #2 As % Of Pay Period Gross Pay</t>
  </si>
  <si>
    <t>Total Estimated Pymt #2 Cost</t>
  </si>
  <si>
    <t>Cost Calculator for PIA</t>
  </si>
  <si>
    <t xml:space="preserve">All grant payment in additions, consistent with non-grant funds, are payable in one or two lump sums.  </t>
  </si>
  <si>
    <t>Please complete the yellow sections</t>
  </si>
  <si>
    <t>Cost Calculator</t>
  </si>
  <si>
    <t>Combined Health/Fringe</t>
  </si>
  <si>
    <t>Combined Health/Fringe On Pymt #1</t>
  </si>
  <si>
    <t>Combined Health/Fringe On Pymt #2</t>
  </si>
  <si>
    <r>
      <rPr>
        <b/>
        <sz val="11"/>
        <color rgb="FFFF0000"/>
        <rFont val="Calibri"/>
        <family val="2"/>
        <scheme val="minor"/>
      </rPr>
      <t>NOTE:</t>
    </r>
    <r>
      <rPr>
        <sz val="11"/>
        <color theme="1"/>
        <rFont val="Calibri"/>
        <family val="2"/>
        <scheme val="minor"/>
      </rPr>
      <t xml:space="preserve">  The CFR 200 defines the individual's institutional base salary (IBS) as the annual compensation paid by the College for an individual's appointment whether that individual's time is spent on research, instruction, administration, or other activities.  The current calculation for this institution accomodates faculty workload to include 80% teaching, 20% other duties (e.g., advising and service).  Therefore a 25% teaching buyout equates to a 20% overall workload buyout.</t>
    </r>
  </si>
  <si>
    <t>Service % Release Time</t>
  </si>
  <si>
    <t>Release Time Salary To Be Transferred</t>
  </si>
  <si>
    <t>Service Information</t>
  </si>
  <si>
    <t>Current % Allocation Table</t>
  </si>
  <si>
    <t># Credits</t>
  </si>
  <si>
    <t>% Of Annual Salary</t>
  </si>
  <si>
    <t>Service Release</t>
  </si>
  <si>
    <t>Gross Amount Of Salary Release Time</t>
  </si>
  <si>
    <t>Total Course Buyout Cost To Be Transferred</t>
  </si>
  <si>
    <t>Gross Amount Of Salary Buyout</t>
  </si>
  <si>
    <t>% Of Annual Health Insurance Towards Buyout</t>
  </si>
  <si>
    <t>Totals For Pymt 1 &amp; 2 Combined</t>
  </si>
  <si>
    <t># Credits Associated With Course Buyout/Release</t>
  </si>
  <si>
    <t>Total Service Time Cost To Be Transferred</t>
  </si>
  <si>
    <t>% Of Annual Health Insurance Towards Service Time</t>
  </si>
  <si>
    <t>Student Irregular Help (IH) - Working During Academic Year &amp; Using I-Time</t>
  </si>
  <si>
    <t>Cost Calculator for Student IH Working During Academic Year</t>
  </si>
  <si>
    <t>Hourly Rate</t>
  </si>
  <si>
    <t># Of Hours Worked Per Week</t>
  </si>
  <si>
    <t># Of Weeks Worked</t>
  </si>
  <si>
    <t>Estimated Gross Pay</t>
  </si>
  <si>
    <t>Student Irregular Help - AY</t>
  </si>
  <si>
    <t>Irregular Help - Non AY</t>
  </si>
  <si>
    <t>Estimated Gross Amount Of Pay</t>
  </si>
  <si>
    <t>ESTIMATED PAYMENT CALCULATOR</t>
  </si>
  <si>
    <t>Total Estimated Personnel Cost</t>
  </si>
  <si>
    <t>Irregular Help (IH) - NOT Working During Academic Year &amp; Using I-Time</t>
  </si>
  <si>
    <t>Cost Calculator for IH NOT Working During Academic Year</t>
  </si>
  <si>
    <t>Lewis-Clark State College Personnel Benefit Rates</t>
  </si>
  <si>
    <t>Issued:</t>
  </si>
  <si>
    <t>COMPONENT</t>
  </si>
  <si>
    <r>
      <t>FICA (SOCIAL SECURITY)</t>
    </r>
    <r>
      <rPr>
        <vertAlign val="superscript"/>
        <sz val="12"/>
        <rFont val="Arial"/>
        <family val="2"/>
      </rPr>
      <t>1</t>
    </r>
  </si>
  <si>
    <t>UNEMPLOYMENT INSURANCE</t>
  </si>
  <si>
    <t>LIFE INS., AD&amp;D, DISAB. INS.</t>
  </si>
  <si>
    <t>RETIREMENT</t>
  </si>
  <si>
    <t>SICK LEAVE</t>
  </si>
  <si>
    <t>WORKMAN'S COMPENSATION</t>
  </si>
  <si>
    <t>PERSONNEL COMMISSION</t>
  </si>
  <si>
    <t>SUBTOTAL, SALARY-DRIVEN</t>
  </si>
  <si>
    <t>Effective in November 2009, the Idaho Department of Administration implemented changes to the health insurance benefits for part-year/part-time employees.  Based upon the number of hours worked per week, part-year/part-time employees are now required to pay a portion of the State's contribution for their group health insurance benefits.</t>
  </si>
  <si>
    <t>End of worksheet</t>
  </si>
  <si>
    <t/>
  </si>
  <si>
    <r>
      <t>PLUS HEALTH INSURANCE</t>
    </r>
    <r>
      <rPr>
        <b/>
        <vertAlign val="superscript"/>
        <sz val="12"/>
        <rFont val="Arial"/>
        <family val="2"/>
      </rPr>
      <t>4</t>
    </r>
  </si>
  <si>
    <t>Please contact HRS for information regarding part-time/part-year employee health insurance benefits.</t>
  </si>
  <si>
    <t>If you don't see the # of credits needed, please contact the Budget Office for further assistance.</t>
  </si>
  <si>
    <t>**BE SURE TO DOWNLOAD A NEW FORM FOR EACH PAYMENT</t>
  </si>
  <si>
    <r>
      <t xml:space="preserve"># Credits Planned To Teach During </t>
    </r>
    <r>
      <rPr>
        <b/>
        <u/>
        <sz val="11"/>
        <color theme="1"/>
        <rFont val="Calibri"/>
        <family val="2"/>
        <scheme val="minor"/>
      </rPr>
      <t>Associated Semester</t>
    </r>
  </si>
  <si>
    <r>
      <t xml:space="preserve">Buyout Information </t>
    </r>
    <r>
      <rPr>
        <b/>
        <sz val="11"/>
        <color rgb="FFFF0000"/>
        <rFont val="Calibri"/>
        <family val="2"/>
        <scheme val="minor"/>
      </rPr>
      <t>(FOR SEMESTER NOTED ABOVE)</t>
    </r>
  </si>
  <si>
    <r>
      <t xml:space="preserve"># Contracted Credits Teaching </t>
    </r>
    <r>
      <rPr>
        <b/>
        <u/>
        <sz val="11"/>
        <color theme="1"/>
        <rFont val="Calibri"/>
        <family val="2"/>
        <scheme val="minor"/>
      </rPr>
      <t>For Semester Noted Above</t>
    </r>
  </si>
  <si>
    <t>Adjusting Journal Entry for Course Buyout Combined with PIA</t>
  </si>
  <si>
    <t>Non-Grant</t>
  </si>
  <si>
    <t>Grant Proportion</t>
  </si>
  <si>
    <t>Proportion</t>
  </si>
  <si>
    <t xml:space="preserve"> (Course Buyout)</t>
  </si>
  <si>
    <t>Bi-Weekly Health Insurance</t>
  </si>
  <si>
    <t>(a)</t>
  </si>
  <si>
    <r>
      <rPr>
        <b/>
        <sz val="11"/>
        <color rgb="FFFFFF00"/>
        <rFont val="Calibri"/>
        <family val="2"/>
        <scheme val="minor"/>
      </rPr>
      <t>EACH</t>
    </r>
    <r>
      <rPr>
        <b/>
        <sz val="11"/>
        <color rgb="FFFF0000"/>
        <rFont val="Calibri"/>
        <family val="2"/>
        <scheme val="minor"/>
      </rPr>
      <t xml:space="preserve"> LUMP SUM PAYMENT CALCULATOR</t>
    </r>
  </si>
  <si>
    <t>Bi-Weekly Gross Pay (Non-Grant)</t>
  </si>
  <si>
    <t>Bi-Weekly Gross Pay (Grant)</t>
  </si>
  <si>
    <t>(b)</t>
  </si>
  <si>
    <t>Grant Course Buyout Adjustment Due to PIA</t>
  </si>
  <si>
    <t>(b-a)</t>
  </si>
  <si>
    <r>
      <t xml:space="preserve">Journal Entry to </t>
    </r>
    <r>
      <rPr>
        <sz val="11"/>
        <color rgb="FF00B050"/>
        <rFont val="Calibri"/>
        <family val="2"/>
        <scheme val="minor"/>
      </rPr>
      <t>Reimburse the Course Buyout Grant</t>
    </r>
    <r>
      <rPr>
        <sz val="11"/>
        <color theme="1"/>
        <rFont val="Calibri"/>
        <family val="2"/>
        <scheme val="minor"/>
      </rPr>
      <t xml:space="preserve"> for the proportion </t>
    </r>
  </si>
  <si>
    <t>that would have been saved by the allocation of health insurance to a PIA</t>
  </si>
  <si>
    <r>
      <t>2</t>
    </r>
    <r>
      <rPr>
        <sz val="12"/>
        <rFont val="Arial"/>
        <family val="2"/>
      </rPr>
      <t>Applies to benefit eligible positions, whether on or off contract</t>
    </r>
  </si>
  <si>
    <r>
      <t>3</t>
    </r>
    <r>
      <rPr>
        <sz val="12"/>
        <rFont val="Arial"/>
        <family val="2"/>
      </rPr>
      <t>Applies to non-benefit eligible positions, including part-time staff and part-time students</t>
    </r>
  </si>
  <si>
    <r>
      <t>4</t>
    </r>
    <r>
      <rPr>
        <sz val="12"/>
        <rFont val="Arial"/>
        <family val="2"/>
      </rPr>
      <t>Applies to student non-benefit eligible positions working during the Academic Year</t>
    </r>
  </si>
  <si>
    <r>
      <t>CLASSIFIED</t>
    </r>
    <r>
      <rPr>
        <vertAlign val="superscript"/>
        <sz val="12"/>
        <rFont val="Arial"/>
        <family val="2"/>
      </rPr>
      <t>2</t>
    </r>
  </si>
  <si>
    <r>
      <t>IRREGULAR HELP</t>
    </r>
    <r>
      <rPr>
        <vertAlign val="superscript"/>
        <sz val="12"/>
        <rFont val="Arial"/>
        <family val="2"/>
      </rPr>
      <t>3</t>
    </r>
  </si>
  <si>
    <r>
      <t>STUDENT IRREGULAR HELP</t>
    </r>
    <r>
      <rPr>
        <vertAlign val="superscript"/>
        <sz val="12"/>
        <rFont val="Arial"/>
        <family val="2"/>
      </rPr>
      <t>4</t>
    </r>
  </si>
  <si>
    <t>(See your annual contract or contact the Budget Office)</t>
  </si>
  <si>
    <t>Classification (Choose One)</t>
  </si>
  <si>
    <t>Semester Of Course Buyout (Choose One)</t>
  </si>
  <si>
    <t>Semester Of Service Release (Choose One)</t>
  </si>
  <si>
    <t>**BE SURE TO DOWNLOAD A NEW FORM FOR EACH SEMESTER</t>
  </si>
  <si>
    <t>Please use the highlighted credits and % to complete your MOA to accompany this form.</t>
  </si>
  <si>
    <r>
      <rPr>
        <b/>
        <sz val="10"/>
        <color rgb="FFFF0000"/>
        <rFont val="Calibri"/>
        <family val="2"/>
        <scheme val="minor"/>
      </rPr>
      <t>NOTE:</t>
    </r>
    <r>
      <rPr>
        <sz val="10"/>
        <color theme="1"/>
        <rFont val="Calibri"/>
        <family val="2"/>
        <scheme val="minor"/>
      </rPr>
      <t xml:space="preserve">  The CFR 200 defines the individual's institutional base salary (IBS) as the annual compensation paid by the College for an individual's appointment whether that individual's time is spent on research, instruction, administration, or other activities.  The current calculation for this institution accomodates faculty workload to include 80% teaching, 20% other duties (e.g., advising and service).  Therefore a 25% teaching buyout equates to a 20% overall workload buyout.</t>
    </r>
  </si>
  <si>
    <t>**BE SURE TO COMPLETE A MOA FOR EACH SEMESTER</t>
  </si>
  <si>
    <r>
      <t>FACULTY &amp; 'EXEMPT</t>
    </r>
    <r>
      <rPr>
        <vertAlign val="superscript"/>
        <sz val="12"/>
        <rFont val="Arial"/>
        <family val="2"/>
      </rPr>
      <t>2</t>
    </r>
  </si>
  <si>
    <t>FY 2026 (FINAL)</t>
  </si>
  <si>
    <r>
      <t>1</t>
    </r>
    <r>
      <rPr>
        <sz val="12"/>
        <rFont val="Arial"/>
        <family val="2"/>
      </rPr>
      <t>For FY2026, estimated FICA maximum is $168,600</t>
    </r>
  </si>
  <si>
    <r>
      <t>5</t>
    </r>
    <r>
      <rPr>
        <sz val="12"/>
        <rFont val="Arial"/>
        <family val="2"/>
      </rPr>
      <t xml:space="preserve"> The amount of $14,130 is the annual health insurance amount for full-time employees (30-40 hrs/wk).  The annual health insurance amount for part-time employees is $11,304 (20-29.9 hrs/wk).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</si>
</sst>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164" formatCode="0.0000%"/>
    <numFmt numFmtId="165" formatCode="[$$-409]#,##0.00"/>
    <numFmt numFmtId="166" formatCode="_(&quot;$&quot;* #,##0_);_(&quot;$&quot;* \(#,##0\);_(&quot;$&quot;* &quot;-&quot;??_);_(@_)"/>
    <numFmt numFmtId="167" formatCode="_(&quot;$&quot;* #,##0.00_);_(&quot;$&quot;* \(#,##0.00\);_(&quot;$&quot;* &quot;-&quot;_);_(@_)"/>
    <numFmt numFmtId="168" formatCode="0.0%"/>
  </numFmts>
  <fonts count="25" x14ac:knownFonts="1">
    <font>
      <sz val="11"/>
      <color theme="1"/>
      <name val="Calibri"/>
      <family val="2"/>
      <scheme val="minor"/>
    </font>
    <font>
      <b/>
      <sz val="11"/>
      <color theme="1"/>
      <name val="Calibri"/>
      <family val="2"/>
      <scheme val="minor"/>
    </font>
    <font>
      <sz val="16"/>
      <color theme="1"/>
      <name val="Calibri"/>
      <family val="2"/>
      <scheme val="minor"/>
    </font>
    <font>
      <b/>
      <sz val="11"/>
      <color rgb="FFFF0000"/>
      <name val="Calibri"/>
      <family val="2"/>
      <scheme val="minor"/>
    </font>
    <font>
      <b/>
      <sz val="11"/>
      <color rgb="FF0000FF"/>
      <name val="Calibri"/>
      <family val="2"/>
      <scheme val="minor"/>
    </font>
    <font>
      <sz val="11"/>
      <color rgb="FFFF0000"/>
      <name val="Calibri"/>
      <family val="2"/>
      <scheme val="minor"/>
    </font>
    <font>
      <sz val="12"/>
      <color rgb="FFFF0000"/>
      <name val="Calibri"/>
      <family val="2"/>
      <scheme val="minor"/>
    </font>
    <font>
      <sz val="12"/>
      <name val="Arial"/>
      <family val="2"/>
    </font>
    <font>
      <b/>
      <sz val="12"/>
      <name val="Arial"/>
      <family val="2"/>
    </font>
    <font>
      <b/>
      <sz val="12"/>
      <color rgb="FF0000FF"/>
      <name val="Arial"/>
      <family val="2"/>
    </font>
    <font>
      <b/>
      <sz val="20"/>
      <name val="Arial"/>
      <family val="2"/>
    </font>
    <font>
      <vertAlign val="superscript"/>
      <sz val="12"/>
      <name val="Arial"/>
      <family val="2"/>
    </font>
    <font>
      <sz val="12"/>
      <color indexed="12"/>
      <name val="Arial"/>
      <family val="2"/>
    </font>
    <font>
      <sz val="12"/>
      <color indexed="8"/>
      <name val="Arial"/>
      <family val="2"/>
    </font>
    <font>
      <b/>
      <vertAlign val="superscript"/>
      <sz val="12"/>
      <name val="Arial"/>
      <family val="2"/>
    </font>
    <font>
      <sz val="8"/>
      <name val="Arial"/>
      <family val="2"/>
    </font>
    <font>
      <sz val="9"/>
      <name val="Arial"/>
      <family val="2"/>
    </font>
    <font>
      <b/>
      <sz val="12"/>
      <color rgb="FFFF0000"/>
      <name val="Calibri"/>
      <family val="2"/>
      <scheme val="minor"/>
    </font>
    <font>
      <b/>
      <u/>
      <sz val="11"/>
      <color theme="1"/>
      <name val="Calibri"/>
      <family val="2"/>
      <scheme val="minor"/>
    </font>
    <font>
      <sz val="11"/>
      <color theme="1"/>
      <name val="Calibri"/>
      <family val="2"/>
      <scheme val="minor"/>
    </font>
    <font>
      <b/>
      <sz val="11"/>
      <color rgb="FFFFFF00"/>
      <name val="Calibri"/>
      <family val="2"/>
      <scheme val="minor"/>
    </font>
    <font>
      <sz val="11"/>
      <color rgb="FF00B050"/>
      <name val="Calibri"/>
      <family val="2"/>
      <scheme val="minor"/>
    </font>
    <font>
      <sz val="9"/>
      <color indexed="81"/>
      <name val="Tahoma"/>
      <charset val="1"/>
    </font>
    <font>
      <sz val="10"/>
      <color theme="1"/>
      <name val="Calibri"/>
      <family val="2"/>
      <scheme val="minor"/>
    </font>
    <font>
      <b/>
      <sz val="10"/>
      <color rgb="FFFF000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00FFFF"/>
        <bgColor indexed="64"/>
      </patternFill>
    </fill>
    <fill>
      <patternFill patternType="solid">
        <fgColor rgb="FFDDDDDD"/>
        <bgColor indexed="64"/>
      </patternFill>
    </fill>
  </fills>
  <borders count="26">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double">
        <color indexed="8"/>
      </top>
      <bottom/>
      <diagonal/>
    </border>
  </borders>
  <cellStyleXfs count="3">
    <xf numFmtId="0" fontId="0" fillId="0" borderId="0"/>
    <xf numFmtId="0" fontId="7" fillId="0" borderId="0"/>
    <xf numFmtId="9" fontId="19" fillId="0" borderId="0" applyFont="0" applyFill="0" applyBorder="0" applyAlignment="0" applyProtection="0"/>
  </cellStyleXfs>
  <cellXfs count="119">
    <xf numFmtId="0" fontId="0" fillId="0" borderId="0" xfId="0"/>
    <xf numFmtId="0" fontId="2" fillId="0" borderId="0" xfId="0" applyFont="1"/>
    <xf numFmtId="0" fontId="0" fillId="2" borderId="0" xfId="0" applyFill="1"/>
    <xf numFmtId="42" fontId="0" fillId="2" borderId="0" xfId="0" applyNumberFormat="1" applyFill="1"/>
    <xf numFmtId="42" fontId="0" fillId="0" borderId="0" xfId="0" applyNumberFormat="1"/>
    <xf numFmtId="37" fontId="0" fillId="0" borderId="0" xfId="0" applyNumberFormat="1"/>
    <xf numFmtId="42" fontId="0" fillId="0" borderId="1" xfId="0" applyNumberFormat="1" applyBorder="1"/>
    <xf numFmtId="0" fontId="0" fillId="0" borderId="5" xfId="0" applyBorder="1"/>
    <xf numFmtId="0" fontId="0" fillId="0" borderId="6" xfId="0" applyBorder="1"/>
    <xf numFmtId="10" fontId="0" fillId="0" borderId="6" xfId="0" applyNumberFormat="1" applyBorder="1"/>
    <xf numFmtId="42" fontId="0" fillId="0" borderId="6" xfId="0" applyNumberFormat="1" applyBorder="1"/>
    <xf numFmtId="0" fontId="1" fillId="0" borderId="5" xfId="0" applyFont="1" applyBorder="1"/>
    <xf numFmtId="42" fontId="0" fillId="0" borderId="7" xfId="0" applyNumberFormat="1" applyBorder="1"/>
    <xf numFmtId="42" fontId="0" fillId="0" borderId="8" xfId="0" applyNumberFormat="1" applyBorder="1"/>
    <xf numFmtId="37" fontId="0" fillId="0" borderId="6" xfId="0" applyNumberFormat="1" applyBorder="1"/>
    <xf numFmtId="44" fontId="0" fillId="0" borderId="6" xfId="0" applyNumberFormat="1" applyBorder="1"/>
    <xf numFmtId="0" fontId="4" fillId="0" borderId="5" xfId="0" applyFont="1" applyBorder="1"/>
    <xf numFmtId="0" fontId="0" fillId="0" borderId="9" xfId="0" applyBorder="1"/>
    <xf numFmtId="0" fontId="0" fillId="0" borderId="10" xfId="0" applyBorder="1"/>
    <xf numFmtId="0" fontId="0" fillId="0" borderId="11" xfId="0" applyBorder="1"/>
    <xf numFmtId="10" fontId="0" fillId="0" borderId="0" xfId="0" applyNumberFormat="1"/>
    <xf numFmtId="44" fontId="0" fillId="0" borderId="0" xfId="0" applyNumberFormat="1"/>
    <xf numFmtId="0" fontId="1" fillId="0" borderId="0" xfId="0" applyFont="1"/>
    <xf numFmtId="42" fontId="4" fillId="0" borderId="0" xfId="0" applyNumberFormat="1" applyFont="1"/>
    <xf numFmtId="0" fontId="4" fillId="0" borderId="0" xfId="0" applyFont="1"/>
    <xf numFmtId="9" fontId="0" fillId="2" borderId="0" xfId="0" applyNumberFormat="1" applyFill="1"/>
    <xf numFmtId="9" fontId="0" fillId="0" borderId="6" xfId="0" applyNumberFormat="1" applyBorder="1"/>
    <xf numFmtId="44" fontId="4" fillId="0" borderId="6" xfId="0" applyNumberFormat="1" applyFont="1" applyBorder="1"/>
    <xf numFmtId="0" fontId="6" fillId="0" borderId="0" xfId="0" applyFont="1"/>
    <xf numFmtId="0" fontId="5" fillId="0" borderId="0" xfId="0" applyFont="1"/>
    <xf numFmtId="0" fontId="4" fillId="5" borderId="5" xfId="0" applyFont="1" applyFill="1" applyBorder="1"/>
    <xf numFmtId="0" fontId="0" fillId="5" borderId="0" xfId="0" applyFill="1"/>
    <xf numFmtId="42" fontId="4" fillId="5" borderId="6" xfId="0" applyNumberFormat="1" applyFont="1" applyFill="1" applyBorder="1"/>
    <xf numFmtId="0" fontId="3" fillId="5" borderId="0" xfId="0" applyFont="1" applyFill="1"/>
    <xf numFmtId="9" fontId="0" fillId="0" borderId="0" xfId="0" applyNumberFormat="1"/>
    <xf numFmtId="1" fontId="0" fillId="2" borderId="0" xfId="0" applyNumberFormat="1" applyFill="1"/>
    <xf numFmtId="0" fontId="0" fillId="0" borderId="0" xfId="0" applyAlignment="1">
      <alignment wrapText="1"/>
    </xf>
    <xf numFmtId="0" fontId="4" fillId="0" borderId="0" xfId="0" applyFont="1" applyAlignment="1">
      <alignment wrapText="1"/>
    </xf>
    <xf numFmtId="0" fontId="0" fillId="0" borderId="15" xfId="0" applyBorder="1"/>
    <xf numFmtId="0" fontId="0" fillId="0" borderId="16" xfId="0" applyBorder="1" applyAlignment="1">
      <alignment horizontal="center"/>
    </xf>
    <xf numFmtId="10" fontId="0" fillId="0" borderId="16" xfId="0" applyNumberFormat="1" applyBorder="1" applyAlignment="1">
      <alignment horizontal="center"/>
    </xf>
    <xf numFmtId="0" fontId="0" fillId="0" borderId="17" xfId="0" applyBorder="1" applyAlignment="1">
      <alignment horizontal="center"/>
    </xf>
    <xf numFmtId="10" fontId="0" fillId="0" borderId="17" xfId="0" applyNumberFormat="1" applyBorder="1" applyAlignment="1">
      <alignment horizontal="center"/>
    </xf>
    <xf numFmtId="42" fontId="3" fillId="5" borderId="0" xfId="0" applyNumberFormat="1" applyFont="1" applyFill="1"/>
    <xf numFmtId="0" fontId="0" fillId="0" borderId="2" xfId="0" applyBorder="1"/>
    <xf numFmtId="0" fontId="0" fillId="0" borderId="3" xfId="0" applyBorder="1"/>
    <xf numFmtId="0" fontId="0" fillId="0" borderId="4" xfId="0" applyBorder="1"/>
    <xf numFmtId="0" fontId="0" fillId="0" borderId="19" xfId="0" applyBorder="1"/>
    <xf numFmtId="0" fontId="0" fillId="0" borderId="20" xfId="0" applyBorder="1"/>
    <xf numFmtId="0" fontId="1" fillId="6" borderId="12" xfId="0" applyFont="1" applyFill="1" applyBorder="1"/>
    <xf numFmtId="42" fontId="0" fillId="7" borderId="0" xfId="0" applyNumberFormat="1" applyFill="1"/>
    <xf numFmtId="42" fontId="0" fillId="8" borderId="19" xfId="0" applyNumberFormat="1" applyFill="1" applyBorder="1"/>
    <xf numFmtId="42" fontId="0" fillId="9" borderId="19" xfId="0" applyNumberFormat="1" applyFill="1" applyBorder="1"/>
    <xf numFmtId="44" fontId="0" fillId="9" borderId="0" xfId="0" applyNumberFormat="1" applyFill="1"/>
    <xf numFmtId="44" fontId="0" fillId="8" borderId="0" xfId="0" applyNumberFormat="1" applyFill="1"/>
    <xf numFmtId="42" fontId="0" fillId="10" borderId="0" xfId="0" applyNumberFormat="1" applyFill="1"/>
    <xf numFmtId="42" fontId="0" fillId="10" borderId="19" xfId="0" applyNumberFormat="1" applyFill="1" applyBorder="1"/>
    <xf numFmtId="42" fontId="4" fillId="0" borderId="19" xfId="0" applyNumberFormat="1" applyFont="1" applyBorder="1"/>
    <xf numFmtId="44" fontId="0" fillId="2" borderId="0" xfId="0" applyNumberFormat="1" applyFill="1"/>
    <xf numFmtId="37" fontId="0" fillId="2" borderId="0" xfId="0" applyNumberFormat="1" applyFill="1"/>
    <xf numFmtId="0" fontId="8" fillId="0" borderId="0" xfId="1" applyFont="1"/>
    <xf numFmtId="0" fontId="7" fillId="0" borderId="0" xfId="1"/>
    <xf numFmtId="14" fontId="7" fillId="0" borderId="0" xfId="1" applyNumberFormat="1" applyAlignment="1">
      <alignment horizontal="center"/>
    </xf>
    <xf numFmtId="0" fontId="9" fillId="0" borderId="0" xfId="1" quotePrefix="1" applyFont="1" applyAlignment="1">
      <alignment horizontal="left"/>
    </xf>
    <xf numFmtId="0" fontId="7" fillId="0" borderId="0" xfId="1" quotePrefix="1" applyAlignment="1">
      <alignment horizontal="left"/>
    </xf>
    <xf numFmtId="0" fontId="7" fillId="0" borderId="0" xfId="1" applyAlignment="1">
      <alignment horizontal="left"/>
    </xf>
    <xf numFmtId="164" fontId="7" fillId="0" borderId="0" xfId="1" applyNumberFormat="1"/>
    <xf numFmtId="164" fontId="10" fillId="0" borderId="0" xfId="1" applyNumberFormat="1" applyFont="1" applyAlignment="1">
      <alignment horizontal="right"/>
    </xf>
    <xf numFmtId="0" fontId="7" fillId="0" borderId="0" xfId="1" quotePrefix="1" applyAlignment="1">
      <alignment horizontal="left" wrapText="1"/>
    </xf>
    <xf numFmtId="0" fontId="12" fillId="0" borderId="0" xfId="1" applyFont="1" applyAlignment="1">
      <alignment horizontal="left" wrapText="1"/>
    </xf>
    <xf numFmtId="0" fontId="7" fillId="0" borderId="0" xfId="1" applyAlignment="1">
      <alignment horizontal="left" wrapText="1"/>
    </xf>
    <xf numFmtId="0" fontId="11" fillId="0" borderId="0" xfId="1" quotePrefix="1" applyFont="1" applyAlignment="1">
      <alignment horizontal="left" vertical="top" shrinkToFit="1"/>
    </xf>
    <xf numFmtId="0" fontId="12" fillId="0" borderId="0" xfId="1" applyFont="1"/>
    <xf numFmtId="0" fontId="11" fillId="0" borderId="0" xfId="1" quotePrefix="1" applyFont="1" applyAlignment="1">
      <alignment horizontal="left" wrapText="1"/>
    </xf>
    <xf numFmtId="164" fontId="7" fillId="0" borderId="23" xfId="1" quotePrefix="1" applyNumberFormat="1" applyBorder="1" applyAlignment="1">
      <alignment horizontal="center" wrapText="1"/>
    </xf>
    <xf numFmtId="10" fontId="7" fillId="0" borderId="0" xfId="1" applyNumberFormat="1"/>
    <xf numFmtId="10" fontId="13" fillId="0" borderId="0" xfId="1" applyNumberFormat="1" applyFont="1" applyAlignment="1">
      <alignment horizontal="center"/>
    </xf>
    <xf numFmtId="0" fontId="7" fillId="0" borderId="0" xfId="1" quotePrefix="1"/>
    <xf numFmtId="10" fontId="12" fillId="0" borderId="0" xfId="1" applyNumberFormat="1" applyFont="1" applyAlignment="1">
      <alignment horizontal="center"/>
    </xf>
    <xf numFmtId="10" fontId="7" fillId="0" borderId="1" xfId="1" applyNumberFormat="1" applyBorder="1"/>
    <xf numFmtId="10" fontId="13" fillId="0" borderId="24" xfId="1" applyNumberFormat="1" applyFont="1" applyBorder="1"/>
    <xf numFmtId="165" fontId="13" fillId="0" borderId="0" xfId="1" applyNumberFormat="1" applyFont="1"/>
    <xf numFmtId="164" fontId="12" fillId="0" borderId="0" xfId="1" applyNumberFormat="1" applyFont="1"/>
    <xf numFmtId="164" fontId="12" fillId="0" borderId="25" xfId="1" applyNumberFormat="1" applyFont="1" applyBorder="1"/>
    <xf numFmtId="0" fontId="7" fillId="0" borderId="0" xfId="1" applyAlignment="1">
      <alignment horizontal="left" vertical="top" wrapText="1"/>
    </xf>
    <xf numFmtId="0" fontId="15" fillId="0" borderId="0" xfId="1" applyFont="1"/>
    <xf numFmtId="0" fontId="16" fillId="0" borderId="0" xfId="1" applyFont="1"/>
    <xf numFmtId="44" fontId="0" fillId="2" borderId="6" xfId="0" applyNumberFormat="1" applyFill="1" applyBorder="1"/>
    <xf numFmtId="44" fontId="0" fillId="7" borderId="19" xfId="0" applyNumberFormat="1" applyFill="1" applyBorder="1"/>
    <xf numFmtId="2" fontId="0" fillId="2" borderId="0" xfId="0" applyNumberFormat="1" applyFill="1"/>
    <xf numFmtId="2" fontId="0" fillId="0" borderId="0" xfId="0" applyNumberFormat="1"/>
    <xf numFmtId="0" fontId="17" fillId="0" borderId="0" xfId="0" applyFont="1"/>
    <xf numFmtId="10" fontId="0" fillId="6" borderId="6" xfId="0" applyNumberFormat="1" applyFill="1" applyBorder="1"/>
    <xf numFmtId="44" fontId="0" fillId="6" borderId="0" xfId="0" applyNumberFormat="1" applyFill="1"/>
    <xf numFmtId="9" fontId="0" fillId="0" borderId="16" xfId="0" applyNumberFormat="1" applyBorder="1" applyAlignment="1">
      <alignment horizontal="center"/>
    </xf>
    <xf numFmtId="0" fontId="6" fillId="6" borderId="0" xfId="0" applyFont="1" applyFill="1"/>
    <xf numFmtId="0" fontId="0" fillId="6" borderId="0" xfId="0" applyFill="1"/>
    <xf numFmtId="0" fontId="1" fillId="0" borderId="0" xfId="0" applyFont="1" applyAlignment="1">
      <alignment horizontal="center"/>
    </xf>
    <xf numFmtId="166" fontId="0" fillId="0" borderId="0" xfId="0" applyNumberFormat="1"/>
    <xf numFmtId="167" fontId="0" fillId="0" borderId="0" xfId="0" applyNumberFormat="1"/>
    <xf numFmtId="0" fontId="0" fillId="0" borderId="0" xfId="0" applyAlignment="1">
      <alignment horizontal="center"/>
    </xf>
    <xf numFmtId="166" fontId="0" fillId="2" borderId="6" xfId="0" applyNumberFormat="1" applyFill="1" applyBorder="1"/>
    <xf numFmtId="168" fontId="0" fillId="0" borderId="0" xfId="2" applyNumberFormat="1" applyFont="1"/>
    <xf numFmtId="0" fontId="1" fillId="0" borderId="0" xfId="0" applyFont="1" applyAlignment="1">
      <alignment horizontal="right"/>
    </xf>
    <xf numFmtId="44" fontId="0" fillId="6" borderId="24" xfId="0" applyNumberFormat="1" applyFill="1" applyBorder="1"/>
    <xf numFmtId="0" fontId="11" fillId="0" borderId="0" xfId="0" quotePrefix="1" applyFont="1" applyAlignment="1">
      <alignment horizontal="left" vertical="top"/>
    </xf>
    <xf numFmtId="0" fontId="11" fillId="0" borderId="0" xfId="0" quotePrefix="1" applyFont="1" applyAlignment="1">
      <alignment horizontal="left" vertical="top" wrapText="1"/>
    </xf>
    <xf numFmtId="0" fontId="7" fillId="0" borderId="21" xfId="0" applyFont="1" applyBorder="1"/>
    <xf numFmtId="164" fontId="7" fillId="0" borderId="22" xfId="0" quotePrefix="1" applyNumberFormat="1" applyFont="1" applyBorder="1" applyAlignment="1">
      <alignment horizontal="center" wrapText="1"/>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3" fillId="4" borderId="13" xfId="0" applyFont="1" applyFill="1" applyBorder="1" applyAlignment="1">
      <alignment horizontal="center"/>
    </xf>
    <xf numFmtId="0" fontId="3" fillId="4" borderId="18" xfId="0" applyFont="1" applyFill="1" applyBorder="1" applyAlignment="1">
      <alignment horizontal="center"/>
    </xf>
    <xf numFmtId="0" fontId="3" fillId="4" borderId="14" xfId="0" applyFont="1" applyFill="1" applyBorder="1" applyAlignment="1">
      <alignment horizontal="center"/>
    </xf>
    <xf numFmtId="0" fontId="1" fillId="6" borderId="13" xfId="0" applyFont="1" applyFill="1" applyBorder="1" applyAlignment="1">
      <alignment horizontal="center"/>
    </xf>
    <xf numFmtId="0" fontId="1" fillId="6" borderId="14" xfId="0" applyFont="1" applyFill="1" applyBorder="1" applyAlignment="1">
      <alignment horizontal="center"/>
    </xf>
    <xf numFmtId="0" fontId="23" fillId="0" borderId="0" xfId="0" applyFont="1" applyAlignment="1">
      <alignment wrapText="1"/>
    </xf>
    <xf numFmtId="0" fontId="0" fillId="0" borderId="0" xfId="0" applyAlignment="1">
      <alignment wrapText="1"/>
    </xf>
  </cellXfs>
  <cellStyles count="3">
    <cellStyle name="Normal" xfId="0" builtinId="0"/>
    <cellStyle name="Normal 2" xfId="1" xr:uid="{2775C834-1575-4D5C-9D6E-4F94DCE921FF}"/>
    <cellStyle name="Percent" xfId="2" builtinId="5"/>
  </cellStyles>
  <dxfs count="0"/>
  <tableStyles count="0" defaultTableStyle="TableStyleMedium2" defaultPivotStyle="PivotStyleLight16"/>
  <colors>
    <mruColors>
      <color rgb="FF0000FF"/>
      <color rgb="FFDDDDDD"/>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customProperty" Target="../customProperty3.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2.bin"/><Relationship Id="rId4" Type="http://schemas.openxmlformats.org/officeDocument/2006/relationships/customProperty" Target="../customProperty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customProperty" Target="../customProperty9.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customProperty" Target="../customProperty10.bin"/><Relationship Id="rId1" Type="http://schemas.openxmlformats.org/officeDocument/2006/relationships/printerSettings" Target="../printerSettings/printerSettings6.bin"/><Relationship Id="rId4" Type="http://schemas.openxmlformats.org/officeDocument/2006/relationships/customProperty" Target="../customProperty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8.bin"/><Relationship Id="rId4" Type="http://schemas.openxmlformats.org/officeDocument/2006/relationships/customProperty" Target="../customProperty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7657D-1AE2-4CCE-90FF-BAE6BA47E189}">
  <sheetPr>
    <pageSetUpPr fitToPage="1"/>
  </sheetPr>
  <dimension ref="A1:L39"/>
  <sheetViews>
    <sheetView tabSelected="1" topLeftCell="A6" zoomScaleNormal="100" workbookViewId="0">
      <selection activeCell="K29" sqref="K29"/>
    </sheetView>
  </sheetViews>
  <sheetFormatPr defaultRowHeight="15" x14ac:dyDescent="0.25"/>
  <cols>
    <col min="1" max="1" width="29.7109375" customWidth="1"/>
    <col min="2" max="2" width="1.28515625" customWidth="1"/>
    <col min="3" max="3" width="10.5703125" customWidth="1"/>
    <col min="5" max="5" width="24.42578125" customWidth="1"/>
    <col min="7" max="7" width="10.5703125" bestFit="1" customWidth="1"/>
    <col min="9" max="9" width="24.5703125" customWidth="1"/>
    <col min="12" max="12" width="28.7109375" customWidth="1"/>
  </cols>
  <sheetData>
    <row r="1" spans="1:12" ht="21" x14ac:dyDescent="0.35">
      <c r="A1" s="1" t="s">
        <v>6</v>
      </c>
    </row>
    <row r="2" spans="1:12" ht="15.75" x14ac:dyDescent="0.25">
      <c r="A2" s="28" t="s">
        <v>39</v>
      </c>
    </row>
    <row r="3" spans="1:12" ht="15.75" x14ac:dyDescent="0.25">
      <c r="A3" s="91" t="s">
        <v>92</v>
      </c>
    </row>
    <row r="4" spans="1:12" x14ac:dyDescent="0.25">
      <c r="A4" s="29" t="s">
        <v>40</v>
      </c>
    </row>
    <row r="5" spans="1:12" x14ac:dyDescent="0.25">
      <c r="A5" s="29" t="s">
        <v>41</v>
      </c>
    </row>
    <row r="7" spans="1:12" x14ac:dyDescent="0.25">
      <c r="A7" t="s">
        <v>0</v>
      </c>
      <c r="C7" s="3"/>
      <c r="E7" t="s">
        <v>117</v>
      </c>
    </row>
    <row r="8" spans="1:12" x14ac:dyDescent="0.25">
      <c r="A8" t="s">
        <v>4</v>
      </c>
      <c r="C8" s="5">
        <v>26</v>
      </c>
    </row>
    <row r="9" spans="1:12" x14ac:dyDescent="0.25">
      <c r="A9" t="s">
        <v>5</v>
      </c>
      <c r="C9" s="4">
        <f>C7/26</f>
        <v>0</v>
      </c>
    </row>
    <row r="11" spans="1:12" x14ac:dyDescent="0.25">
      <c r="A11" t="s">
        <v>118</v>
      </c>
      <c r="C11" s="2"/>
    </row>
    <row r="12" spans="1:12" ht="15.75" thickBot="1" x14ac:dyDescent="0.3"/>
    <row r="13" spans="1:12" ht="15.75" thickBot="1" x14ac:dyDescent="0.3">
      <c r="A13" s="109" t="s">
        <v>10</v>
      </c>
      <c r="B13" s="110"/>
      <c r="C13" s="111"/>
      <c r="E13" s="112" t="s">
        <v>11</v>
      </c>
      <c r="F13" s="113"/>
      <c r="G13" s="113"/>
      <c r="H13" s="113"/>
      <c r="I13" s="113"/>
      <c r="J13" s="113"/>
      <c r="K13" s="113"/>
      <c r="L13" s="114"/>
    </row>
    <row r="14" spans="1:12" x14ac:dyDescent="0.25">
      <c r="A14" s="7"/>
      <c r="C14" s="8"/>
      <c r="E14" s="44"/>
      <c r="F14" s="45"/>
      <c r="G14" s="45"/>
      <c r="H14" s="45"/>
      <c r="I14" s="45"/>
      <c r="J14" s="45"/>
      <c r="K14" s="45"/>
      <c r="L14" s="46"/>
    </row>
    <row r="15" spans="1:12" ht="15.75" thickBot="1" x14ac:dyDescent="0.3">
      <c r="A15" s="7" t="s">
        <v>7</v>
      </c>
      <c r="C15" s="87"/>
      <c r="E15" s="7" t="s">
        <v>7</v>
      </c>
      <c r="G15" s="58"/>
      <c r="L15" s="8"/>
    </row>
    <row r="16" spans="1:12" ht="15.75" thickBot="1" x14ac:dyDescent="0.3">
      <c r="A16" s="7" t="s">
        <v>8</v>
      </c>
      <c r="C16" s="9" t="b">
        <f>IF($C$11="Exempt Professional",22.22%,IF($C$11="Faculty",22.22%,IF($C$11="Classified",23.2%,IF($C$11="Student Irregular Help - AY",1.57%))))</f>
        <v>0</v>
      </c>
      <c r="E16" s="7"/>
      <c r="G16" s="20"/>
      <c r="L16" s="49" t="s">
        <v>58</v>
      </c>
    </row>
    <row r="17" spans="1:12" x14ac:dyDescent="0.25">
      <c r="A17" s="11" t="s">
        <v>9</v>
      </c>
      <c r="C17" s="10">
        <f>C15*C16</f>
        <v>0</v>
      </c>
      <c r="E17" s="11" t="s">
        <v>20</v>
      </c>
      <c r="G17" s="50">
        <f>G15/2</f>
        <v>0</v>
      </c>
      <c r="I17" s="22" t="s">
        <v>21</v>
      </c>
      <c r="K17" s="50">
        <f>G15/2</f>
        <v>0</v>
      </c>
      <c r="L17" s="88">
        <f>G17+K17</f>
        <v>0</v>
      </c>
    </row>
    <row r="18" spans="1:12" x14ac:dyDescent="0.25">
      <c r="A18" s="7"/>
      <c r="C18" s="8"/>
      <c r="E18" s="7" t="s">
        <v>8</v>
      </c>
      <c r="G18" s="20" t="b">
        <f>IF($C$11="Exempt Professional",22.22%,IF($C$11="Faculty",22.22%,IF($C$11="Classified",23.2%,IF($C$11="Student Irregular Help - AY",1.57%))))</f>
        <v>0</v>
      </c>
      <c r="I18" t="s">
        <v>8</v>
      </c>
      <c r="K18" s="20" t="b">
        <f>IF($C$11="Exempt Professional",22.22%,IF($C$11="Faculty",22.22%,IF($C$11="Classified",23.2%,IF($C$11="Student Irregular Help - AY",1.57%))))</f>
        <v>0</v>
      </c>
      <c r="L18" s="47"/>
    </row>
    <row r="19" spans="1:12" x14ac:dyDescent="0.25">
      <c r="A19" s="11" t="s">
        <v>12</v>
      </c>
      <c r="C19" s="8"/>
      <c r="E19" s="11" t="s">
        <v>9</v>
      </c>
      <c r="G19" s="54">
        <f>G17*G18</f>
        <v>0</v>
      </c>
      <c r="I19" s="22" t="s">
        <v>9</v>
      </c>
      <c r="K19" s="54">
        <f>K17*K18</f>
        <v>0</v>
      </c>
      <c r="L19" s="51">
        <f>G19+K19</f>
        <v>0</v>
      </c>
    </row>
    <row r="20" spans="1:12" x14ac:dyDescent="0.25">
      <c r="A20" s="7" t="s">
        <v>5</v>
      </c>
      <c r="C20" s="10">
        <f>C9</f>
        <v>0</v>
      </c>
      <c r="E20" s="7"/>
      <c r="G20" s="4"/>
      <c r="K20" s="4"/>
      <c r="L20" s="47"/>
    </row>
    <row r="21" spans="1:12" x14ac:dyDescent="0.25">
      <c r="A21" s="7" t="s">
        <v>7</v>
      </c>
      <c r="C21" s="12">
        <f>C15</f>
        <v>0</v>
      </c>
      <c r="E21" s="11" t="s">
        <v>12</v>
      </c>
      <c r="I21" s="22" t="s">
        <v>12</v>
      </c>
      <c r="L21" s="47"/>
    </row>
    <row r="22" spans="1:12" ht="15.75" thickBot="1" x14ac:dyDescent="0.3">
      <c r="A22" s="7" t="s">
        <v>13</v>
      </c>
      <c r="C22" s="13">
        <f>SUM(C20:C21)</f>
        <v>0</v>
      </c>
      <c r="E22" s="7" t="s">
        <v>5</v>
      </c>
      <c r="G22" s="4">
        <f>C9</f>
        <v>0</v>
      </c>
      <c r="I22" t="s">
        <v>5</v>
      </c>
      <c r="K22" s="4">
        <f>C9</f>
        <v>0</v>
      </c>
      <c r="L22" s="47"/>
    </row>
    <row r="23" spans="1:12" ht="15.75" thickTop="1" x14ac:dyDescent="0.25">
      <c r="A23" s="7"/>
      <c r="C23" s="8"/>
      <c r="E23" s="7" t="s">
        <v>23</v>
      </c>
      <c r="G23" s="6">
        <f>G17</f>
        <v>0</v>
      </c>
      <c r="I23" t="s">
        <v>24</v>
      </c>
      <c r="K23" s="6">
        <f>K17</f>
        <v>0</v>
      </c>
      <c r="L23" s="47"/>
    </row>
    <row r="24" spans="1:12" x14ac:dyDescent="0.25">
      <c r="A24" s="7" t="s">
        <v>14</v>
      </c>
      <c r="C24" s="9" t="e">
        <f>C21/C22</f>
        <v>#DIV/0!</v>
      </c>
      <c r="E24" s="7" t="s">
        <v>13</v>
      </c>
      <c r="G24" s="4">
        <f>SUM(G22:G23)</f>
        <v>0</v>
      </c>
      <c r="I24" t="s">
        <v>13</v>
      </c>
      <c r="K24" s="4">
        <f>SUM(K22:K23)</f>
        <v>0</v>
      </c>
      <c r="L24" s="47"/>
    </row>
    <row r="25" spans="1:12" x14ac:dyDescent="0.25">
      <c r="A25" s="7"/>
      <c r="C25" s="8"/>
      <c r="E25" s="7"/>
      <c r="L25" s="47"/>
    </row>
    <row r="26" spans="1:12" x14ac:dyDescent="0.25">
      <c r="A26" s="7" t="s">
        <v>15</v>
      </c>
      <c r="C26" s="10">
        <v>14130</v>
      </c>
      <c r="E26" s="7" t="s">
        <v>36</v>
      </c>
      <c r="G26" s="20" t="e">
        <f>G23/G24</f>
        <v>#DIV/0!</v>
      </c>
      <c r="I26" t="s">
        <v>37</v>
      </c>
      <c r="K26" s="20" t="e">
        <f>K23/K24</f>
        <v>#DIV/0!</v>
      </c>
      <c r="L26" s="47"/>
    </row>
    <row r="27" spans="1:12" x14ac:dyDescent="0.25">
      <c r="A27" s="7" t="s">
        <v>16</v>
      </c>
      <c r="C27" s="14">
        <v>24</v>
      </c>
      <c r="E27" s="7"/>
      <c r="L27" s="47"/>
    </row>
    <row r="28" spans="1:12" x14ac:dyDescent="0.25">
      <c r="A28" s="7" t="s">
        <v>17</v>
      </c>
      <c r="C28" s="15">
        <f>C26/C27</f>
        <v>588.75</v>
      </c>
      <c r="E28" s="7" t="s">
        <v>15</v>
      </c>
      <c r="G28" s="4">
        <v>14130</v>
      </c>
      <c r="I28" t="s">
        <v>15</v>
      </c>
      <c r="K28" s="4">
        <v>14130</v>
      </c>
      <c r="L28" s="47"/>
    </row>
    <row r="29" spans="1:12" x14ac:dyDescent="0.25">
      <c r="A29" s="7"/>
      <c r="C29" s="8"/>
      <c r="E29" s="7" t="s">
        <v>16</v>
      </c>
      <c r="G29" s="5">
        <v>24</v>
      </c>
      <c r="I29" t="s">
        <v>16</v>
      </c>
      <c r="K29" s="5">
        <v>24</v>
      </c>
      <c r="L29" s="47"/>
    </row>
    <row r="30" spans="1:12" x14ac:dyDescent="0.25">
      <c r="A30" s="7" t="s">
        <v>19</v>
      </c>
      <c r="C30" s="10" t="e">
        <f>C28*C24</f>
        <v>#DIV/0!</v>
      </c>
      <c r="E30" s="7" t="s">
        <v>17</v>
      </c>
      <c r="G30" s="21">
        <f>G28/G29</f>
        <v>588.75</v>
      </c>
      <c r="I30" t="s">
        <v>17</v>
      </c>
      <c r="K30" s="21">
        <f>K28/K29</f>
        <v>588.75</v>
      </c>
      <c r="L30" s="47"/>
    </row>
    <row r="31" spans="1:12" x14ac:dyDescent="0.25">
      <c r="A31" s="7"/>
      <c r="C31" s="8"/>
      <c r="E31" s="7"/>
      <c r="L31" s="47"/>
    </row>
    <row r="32" spans="1:12" x14ac:dyDescent="0.25">
      <c r="A32" s="7" t="s">
        <v>43</v>
      </c>
      <c r="C32" s="10" t="e">
        <f>C17+C30</f>
        <v>#DIV/0!</v>
      </c>
      <c r="E32" s="11" t="s">
        <v>25</v>
      </c>
      <c r="G32" s="53" t="e">
        <f>G30*G26</f>
        <v>#DIV/0!</v>
      </c>
      <c r="I32" s="22" t="s">
        <v>26</v>
      </c>
      <c r="K32" s="53" t="e">
        <f>K30*K26</f>
        <v>#DIV/0!</v>
      </c>
      <c r="L32" s="52" t="e">
        <f>G32+K32</f>
        <v>#DIV/0!</v>
      </c>
    </row>
    <row r="33" spans="1:12" x14ac:dyDescent="0.25">
      <c r="A33" s="7"/>
      <c r="C33" s="8"/>
      <c r="E33" s="7"/>
      <c r="L33" s="47"/>
    </row>
    <row r="34" spans="1:12" x14ac:dyDescent="0.25">
      <c r="A34" s="30" t="s">
        <v>18</v>
      </c>
      <c r="B34" s="31"/>
      <c r="C34" s="32" t="e">
        <f>C15+C17+C30</f>
        <v>#DIV/0!</v>
      </c>
      <c r="E34" s="7" t="s">
        <v>44</v>
      </c>
      <c r="G34" s="55" t="e">
        <f>G19+G32</f>
        <v>#DIV/0!</v>
      </c>
      <c r="I34" t="s">
        <v>45</v>
      </c>
      <c r="K34" s="55" t="e">
        <f>K19+K32</f>
        <v>#DIV/0!</v>
      </c>
      <c r="L34" s="56" t="e">
        <f>G34+K34</f>
        <v>#DIV/0!</v>
      </c>
    </row>
    <row r="35" spans="1:12" ht="15.75" thickBot="1" x14ac:dyDescent="0.3">
      <c r="A35" s="17"/>
      <c r="B35" s="18"/>
      <c r="C35" s="19"/>
      <c r="E35" s="7"/>
      <c r="L35" s="47"/>
    </row>
    <row r="36" spans="1:12" x14ac:dyDescent="0.25">
      <c r="E36" s="16" t="s">
        <v>27</v>
      </c>
      <c r="G36" s="23" t="e">
        <f>G17+G19+G32</f>
        <v>#DIV/0!</v>
      </c>
      <c r="I36" s="24" t="s">
        <v>38</v>
      </c>
      <c r="K36" s="23" t="e">
        <f>K17+K19+K32</f>
        <v>#DIV/0!</v>
      </c>
      <c r="L36" s="57" t="e">
        <f>G36+K36</f>
        <v>#DIV/0!</v>
      </c>
    </row>
    <row r="37" spans="1:12" x14ac:dyDescent="0.25">
      <c r="A37" s="29"/>
      <c r="E37" s="7"/>
      <c r="I37" s="33" t="s">
        <v>22</v>
      </c>
      <c r="J37" s="31"/>
      <c r="K37" s="43" t="e">
        <f>G36+K36</f>
        <v>#DIV/0!</v>
      </c>
      <c r="L37" s="47"/>
    </row>
    <row r="38" spans="1:12" ht="15.75" thickBot="1" x14ac:dyDescent="0.3">
      <c r="A38" s="29"/>
      <c r="E38" s="17"/>
      <c r="F38" s="18"/>
      <c r="G38" s="18"/>
      <c r="H38" s="18"/>
      <c r="I38" s="18"/>
      <c r="J38" s="18"/>
      <c r="K38" s="18"/>
      <c r="L38" s="48"/>
    </row>
    <row r="39" spans="1:12" x14ac:dyDescent="0.25">
      <c r="A39" s="29"/>
    </row>
  </sheetData>
  <mergeCells count="2">
    <mergeCell ref="A13:C13"/>
    <mergeCell ref="E13:L13"/>
  </mergeCells>
  <pageMargins left="0.2" right="0.2" top="0.75" bottom="0.75" header="0.3" footer="0.3"/>
  <pageSetup scale="92" orientation="landscape" r:id="rId1"/>
  <customProperties>
    <customPr name="DrillPoint.FROID" r:id="rId2"/>
    <customPr name="DrillPoint.Mode" r:id="rId3"/>
    <customPr name="DrillPoint.Subsheet" r:id="rId4"/>
  </customProperties>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555C7CFB-675A-4899-A385-87063B26EFCC}">
          <x14:formula1>
            <xm:f>List!$A$1:$A$4</xm:f>
          </x14:formula1>
          <xm:sqref>C11:C12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E6A74-975C-47A6-A887-FC775929A230}">
  <sheetPr>
    <pageSetUpPr fitToPage="1"/>
  </sheetPr>
  <dimension ref="A1:L39"/>
  <sheetViews>
    <sheetView topLeftCell="A9" zoomScaleNormal="100" workbookViewId="0">
      <selection activeCell="C37" sqref="C37"/>
    </sheetView>
  </sheetViews>
  <sheetFormatPr defaultRowHeight="15" x14ac:dyDescent="0.25"/>
  <cols>
    <col min="1" max="1" width="54.85546875" customWidth="1"/>
    <col min="2" max="2" width="1.28515625" customWidth="1"/>
    <col min="3" max="3" width="12.7109375" customWidth="1"/>
    <col min="6" max="6" width="18.42578125" customWidth="1"/>
  </cols>
  <sheetData>
    <row r="1" spans="1:12" ht="21" x14ac:dyDescent="0.35">
      <c r="A1" s="1" t="s">
        <v>28</v>
      </c>
      <c r="E1" s="117" t="s">
        <v>123</v>
      </c>
      <c r="F1" s="117"/>
      <c r="G1" s="117"/>
      <c r="H1" s="117"/>
      <c r="I1" s="117"/>
      <c r="J1" s="117"/>
      <c r="K1" s="117"/>
    </row>
    <row r="2" spans="1:12" ht="15.75" x14ac:dyDescent="0.25">
      <c r="A2" s="28" t="s">
        <v>42</v>
      </c>
      <c r="E2" s="117"/>
      <c r="F2" s="117"/>
      <c r="G2" s="117"/>
      <c r="H2" s="117"/>
      <c r="I2" s="117"/>
      <c r="J2" s="117"/>
      <c r="K2" s="117"/>
    </row>
    <row r="3" spans="1:12" ht="15.75" x14ac:dyDescent="0.25">
      <c r="A3" s="91" t="s">
        <v>121</v>
      </c>
      <c r="E3" s="117"/>
      <c r="F3" s="117"/>
      <c r="G3" s="117"/>
      <c r="H3" s="117"/>
      <c r="I3" s="117"/>
      <c r="J3" s="117"/>
      <c r="K3" s="117"/>
    </row>
    <row r="4" spans="1:12" ht="15.75" x14ac:dyDescent="0.25">
      <c r="A4" s="91" t="s">
        <v>124</v>
      </c>
      <c r="E4" s="117"/>
      <c r="F4" s="117"/>
      <c r="G4" s="117"/>
      <c r="H4" s="117"/>
      <c r="I4" s="117"/>
      <c r="J4" s="117"/>
      <c r="K4" s="117"/>
    </row>
    <row r="5" spans="1:12" x14ac:dyDescent="0.25">
      <c r="A5" s="29" t="s">
        <v>41</v>
      </c>
      <c r="E5" s="117"/>
      <c r="F5" s="117"/>
      <c r="G5" s="117"/>
      <c r="H5" s="117"/>
      <c r="I5" s="117"/>
      <c r="J5" s="117"/>
      <c r="K5" s="117"/>
    </row>
    <row r="7" spans="1:12" x14ac:dyDescent="0.25">
      <c r="A7" t="s">
        <v>0</v>
      </c>
      <c r="C7" s="3"/>
      <c r="E7" t="s">
        <v>117</v>
      </c>
      <c r="F7" s="29"/>
    </row>
    <row r="8" spans="1:12" x14ac:dyDescent="0.25">
      <c r="C8" s="4"/>
      <c r="F8" s="29"/>
    </row>
    <row r="9" spans="1:12" x14ac:dyDescent="0.25">
      <c r="A9" t="s">
        <v>119</v>
      </c>
      <c r="C9" s="2"/>
    </row>
    <row r="10" spans="1:12" x14ac:dyDescent="0.25">
      <c r="A10" t="s">
        <v>118</v>
      </c>
      <c r="C10" s="2"/>
    </row>
    <row r="12" spans="1:12" ht="15.75" thickBot="1" x14ac:dyDescent="0.3">
      <c r="A12" s="24" t="s">
        <v>94</v>
      </c>
      <c r="E12" s="29" t="s">
        <v>122</v>
      </c>
    </row>
    <row r="13" spans="1:12" ht="15.75" thickBot="1" x14ac:dyDescent="0.3">
      <c r="A13" t="s">
        <v>95</v>
      </c>
      <c r="C13" s="35"/>
      <c r="E13" s="115" t="s">
        <v>50</v>
      </c>
      <c r="F13" s="116"/>
      <c r="G13" s="29"/>
    </row>
    <row r="14" spans="1:12" x14ac:dyDescent="0.25">
      <c r="A14" t="s">
        <v>59</v>
      </c>
      <c r="C14" s="89"/>
      <c r="E14" s="38" t="s">
        <v>51</v>
      </c>
      <c r="F14" s="38" t="s">
        <v>52</v>
      </c>
      <c r="I14" s="118" t="s">
        <v>91</v>
      </c>
      <c r="J14" s="118"/>
      <c r="K14" s="118"/>
      <c r="L14" s="118"/>
    </row>
    <row r="15" spans="1:12" x14ac:dyDescent="0.25">
      <c r="A15" t="s">
        <v>93</v>
      </c>
      <c r="C15" s="90">
        <f>C13-C14</f>
        <v>0</v>
      </c>
      <c r="E15" s="39">
        <v>7</v>
      </c>
      <c r="F15" s="40">
        <v>0.23330000000000001</v>
      </c>
      <c r="G15">
        <f>7/G20</f>
        <v>0.23333333333333334</v>
      </c>
      <c r="I15" s="118"/>
      <c r="J15" s="118"/>
      <c r="K15" s="118"/>
      <c r="L15" s="118"/>
    </row>
    <row r="16" spans="1:12" x14ac:dyDescent="0.25">
      <c r="C16" s="90"/>
      <c r="E16" s="39">
        <v>6.33</v>
      </c>
      <c r="F16" s="40">
        <v>0.21099999999999999</v>
      </c>
      <c r="G16">
        <f>6.33/G20</f>
        <v>0.21099999999999999</v>
      </c>
      <c r="I16" s="118"/>
      <c r="J16" s="118"/>
      <c r="K16" s="118"/>
      <c r="L16" s="118"/>
    </row>
    <row r="17" spans="1:12" x14ac:dyDescent="0.25">
      <c r="C17" s="90"/>
      <c r="E17" s="39">
        <v>6</v>
      </c>
      <c r="F17" s="94">
        <v>0.2</v>
      </c>
      <c r="G17">
        <f>6/G20</f>
        <v>0.2</v>
      </c>
      <c r="I17" s="118"/>
      <c r="J17" s="118"/>
      <c r="K17" s="118"/>
      <c r="L17" s="118"/>
    </row>
    <row r="18" spans="1:12" x14ac:dyDescent="0.25">
      <c r="C18" s="34"/>
      <c r="E18" s="39">
        <v>4.83</v>
      </c>
      <c r="F18" s="40">
        <v>0.161</v>
      </c>
      <c r="G18">
        <f>4.83/G20</f>
        <v>0.161</v>
      </c>
    </row>
    <row r="19" spans="1:12" x14ac:dyDescent="0.25">
      <c r="C19" s="34"/>
      <c r="E19" s="39">
        <v>4</v>
      </c>
      <c r="F19" s="40">
        <v>0.13339999999999999</v>
      </c>
      <c r="G19">
        <f>4/G20</f>
        <v>0.13333333333333333</v>
      </c>
    </row>
    <row r="20" spans="1:12" x14ac:dyDescent="0.25">
      <c r="A20" s="36"/>
      <c r="B20" s="36"/>
      <c r="C20" s="36"/>
      <c r="E20" s="39">
        <v>3</v>
      </c>
      <c r="F20" s="94">
        <v>0.1</v>
      </c>
      <c r="G20">
        <f>(3*100)/10</f>
        <v>30</v>
      </c>
    </row>
    <row r="21" spans="1:12" x14ac:dyDescent="0.25">
      <c r="A21" s="22" t="s">
        <v>30</v>
      </c>
      <c r="C21" s="93" t="b">
        <f>IF(C14=3,(C7*F20),IF(C14=2,(C7*F21),IF(C14=1,(C7*F22),IF(C14=4,(C7*F19),IF(C14=4.83,(C7*F18),IF(C14=6,(C7*F17),IF(C14=6.33,(C7*F16),IF(C14=7,(C7*F15)))))))))</f>
        <v>0</v>
      </c>
      <c r="E21" s="39">
        <v>2</v>
      </c>
      <c r="F21" s="40">
        <v>6.6699999999999995E-2</v>
      </c>
      <c r="G21">
        <f>2/G20</f>
        <v>6.6666666666666666E-2</v>
      </c>
    </row>
    <row r="22" spans="1:12" ht="15" customHeight="1" thickBot="1" x14ac:dyDescent="0.3">
      <c r="E22" s="41">
        <v>1</v>
      </c>
      <c r="F22" s="42">
        <v>3.3399999999999999E-2</v>
      </c>
      <c r="G22">
        <f>1/G20</f>
        <v>3.3333333333333333E-2</v>
      </c>
    </row>
    <row r="23" spans="1:12" ht="14.25" customHeight="1" x14ac:dyDescent="0.25">
      <c r="A23" s="109" t="s">
        <v>29</v>
      </c>
      <c r="B23" s="110"/>
      <c r="C23" s="111"/>
    </row>
    <row r="24" spans="1:12" x14ac:dyDescent="0.25">
      <c r="A24" s="7"/>
      <c r="C24" s="8"/>
    </row>
    <row r="25" spans="1:12" x14ac:dyDescent="0.25">
      <c r="A25" s="7" t="s">
        <v>56</v>
      </c>
      <c r="C25" s="15" t="b">
        <f>C21</f>
        <v>0</v>
      </c>
    </row>
    <row r="26" spans="1:12" x14ac:dyDescent="0.25">
      <c r="A26" s="7" t="s">
        <v>8</v>
      </c>
      <c r="C26" s="9" t="b">
        <f>IF($C$10="Exempt Professional",22.22%,IF($C$10="Faculty",22.22%,IF($C$10="Classified",23.2%,IF($C$10="Student Irregular Help - AY",0.57%))))</f>
        <v>0</v>
      </c>
    </row>
    <row r="27" spans="1:12" x14ac:dyDescent="0.25">
      <c r="A27" s="7" t="s">
        <v>35</v>
      </c>
      <c r="C27" s="15">
        <f>C25*C26</f>
        <v>0</v>
      </c>
    </row>
    <row r="28" spans="1:12" x14ac:dyDescent="0.25">
      <c r="A28" s="7"/>
      <c r="C28" s="8"/>
    </row>
    <row r="29" spans="1:12" x14ac:dyDescent="0.25">
      <c r="A29" s="11" t="s">
        <v>12</v>
      </c>
      <c r="C29" s="8"/>
    </row>
    <row r="30" spans="1:12" x14ac:dyDescent="0.25">
      <c r="A30" s="7" t="s">
        <v>15</v>
      </c>
      <c r="C30" s="10">
        <v>14130</v>
      </c>
    </row>
    <row r="31" spans="1:12" x14ac:dyDescent="0.25">
      <c r="A31" s="7" t="s">
        <v>57</v>
      </c>
      <c r="C31" s="92" t="b">
        <f>IF(C14=3,F20,IF(C14=2,F21,IF(C14=1,F22,IF(C14=4,F19,IF(C14=4.83,F18,IF(C14=6,F17,IF(C14=6.33,F16,IF(C14=7,F15))))))))</f>
        <v>0</v>
      </c>
    </row>
    <row r="32" spans="1:12" x14ac:dyDescent="0.25">
      <c r="A32" s="7" t="s">
        <v>31</v>
      </c>
      <c r="C32" s="15">
        <f>C30*C31</f>
        <v>0</v>
      </c>
    </row>
    <row r="33" spans="1:3" x14ac:dyDescent="0.25">
      <c r="A33" s="7"/>
      <c r="C33" s="15"/>
    </row>
    <row r="34" spans="1:3" x14ac:dyDescent="0.25">
      <c r="A34" s="7" t="s">
        <v>43</v>
      </c>
      <c r="C34" s="15">
        <f>C27+C32</f>
        <v>0</v>
      </c>
    </row>
    <row r="35" spans="1:3" x14ac:dyDescent="0.25">
      <c r="A35" s="7"/>
      <c r="C35" s="8"/>
    </row>
    <row r="36" spans="1:3" x14ac:dyDescent="0.25">
      <c r="A36" s="16" t="s">
        <v>55</v>
      </c>
      <c r="C36" s="27">
        <f>C21+C27+C32</f>
        <v>0</v>
      </c>
    </row>
    <row r="37" spans="1:3" ht="15.75" thickBot="1" x14ac:dyDescent="0.3">
      <c r="A37" s="17"/>
      <c r="B37" s="18"/>
      <c r="C37" s="19"/>
    </row>
    <row r="39" spans="1:3" x14ac:dyDescent="0.25">
      <c r="A39" s="29"/>
    </row>
  </sheetData>
  <mergeCells count="4">
    <mergeCell ref="E13:F13"/>
    <mergeCell ref="A23:C23"/>
    <mergeCell ref="E1:K5"/>
    <mergeCell ref="I14:L17"/>
  </mergeCells>
  <pageMargins left="0.2" right="0.2" top="0.75" bottom="0.75" header="0.3" footer="0.3"/>
  <pageSetup scale="85" orientation="landscape" r:id="rId1"/>
  <customProperties>
    <customPr name="DrillPoint.FROID" r:id="rId2"/>
    <customPr name="DrillPoint.Mode" r:id="rId3"/>
    <customPr name="DrillPoint.Subsheet" r:id="rId4"/>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91BEA99E-E243-43C6-B6D1-4880779D7361}">
          <x14:formula1>
            <xm:f>List!$D$1:$D$4</xm:f>
          </x14:formula1>
          <xm:sqref>C9</xm:sqref>
        </x14:dataValidation>
        <x14:dataValidation type="list" allowBlank="1" showInputMessage="1" showErrorMessage="1" xr:uid="{B47D18B1-EE32-4CEF-8F52-EF569EEA9AD9}">
          <x14:formula1>
            <xm:f>List!$A$1:$A$4</xm:f>
          </x14:formula1>
          <xm:sqref>C22 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83E78-9E8F-4FD2-8D6E-678EEDDBFC5E}">
  <sheetPr>
    <pageSetUpPr fitToPage="1"/>
  </sheetPr>
  <dimension ref="A1:F34"/>
  <sheetViews>
    <sheetView workbookViewId="0">
      <selection activeCell="C31" sqref="C31"/>
    </sheetView>
  </sheetViews>
  <sheetFormatPr defaultRowHeight="15" x14ac:dyDescent="0.25"/>
  <cols>
    <col min="1" max="1" width="54.85546875" customWidth="1"/>
    <col min="2" max="2" width="1.28515625" customWidth="1"/>
    <col min="3" max="3" width="12.7109375" customWidth="1"/>
  </cols>
  <sheetData>
    <row r="1" spans="1:6" ht="21" x14ac:dyDescent="0.35">
      <c r="A1" s="1" t="s">
        <v>53</v>
      </c>
    </row>
    <row r="2" spans="1:6" ht="15.75" x14ac:dyDescent="0.25">
      <c r="A2" s="28" t="s">
        <v>42</v>
      </c>
    </row>
    <row r="3" spans="1:6" ht="15.75" x14ac:dyDescent="0.25">
      <c r="A3" s="91" t="s">
        <v>92</v>
      </c>
    </row>
    <row r="4" spans="1:6" x14ac:dyDescent="0.25">
      <c r="A4" s="29" t="s">
        <v>41</v>
      </c>
    </row>
    <row r="6" spans="1:6" x14ac:dyDescent="0.25">
      <c r="A6" t="s">
        <v>0</v>
      </c>
      <c r="C6" s="3"/>
      <c r="E6" t="s">
        <v>117</v>
      </c>
      <c r="F6" s="29"/>
    </row>
    <row r="7" spans="1:6" x14ac:dyDescent="0.25">
      <c r="C7" s="4"/>
      <c r="F7" s="29"/>
    </row>
    <row r="8" spans="1:6" x14ac:dyDescent="0.25">
      <c r="A8" t="s">
        <v>120</v>
      </c>
      <c r="C8" s="2"/>
    </row>
    <row r="9" spans="1:6" x14ac:dyDescent="0.25">
      <c r="A9" t="s">
        <v>118</v>
      </c>
      <c r="C9" s="2"/>
    </row>
    <row r="11" spans="1:6" ht="12.75" customHeight="1" x14ac:dyDescent="0.25">
      <c r="A11" s="37" t="s">
        <v>49</v>
      </c>
      <c r="B11" s="36"/>
      <c r="C11" s="36"/>
    </row>
    <row r="12" spans="1:6" x14ac:dyDescent="0.25">
      <c r="A12" t="s">
        <v>47</v>
      </c>
      <c r="C12" s="25"/>
    </row>
    <row r="13" spans="1:6" x14ac:dyDescent="0.25">
      <c r="C13" s="34"/>
    </row>
    <row r="14" spans="1:6" ht="107.25" customHeight="1" x14ac:dyDescent="0.25">
      <c r="A14" s="118" t="s">
        <v>46</v>
      </c>
      <c r="B14" s="118"/>
      <c r="C14" s="118"/>
    </row>
    <row r="15" spans="1:6" ht="14.25" customHeight="1" x14ac:dyDescent="0.25">
      <c r="A15" s="36"/>
      <c r="B15" s="36"/>
      <c r="C15" s="36"/>
    </row>
    <row r="16" spans="1:6" x14ac:dyDescent="0.25">
      <c r="A16" s="22" t="s">
        <v>48</v>
      </c>
      <c r="C16" s="4">
        <f>C6*C12</f>
        <v>0</v>
      </c>
    </row>
    <row r="17" spans="1:3" ht="15.75" thickBot="1" x14ac:dyDescent="0.3"/>
    <row r="18" spans="1:3" x14ac:dyDescent="0.25">
      <c r="A18" s="109" t="s">
        <v>29</v>
      </c>
      <c r="B18" s="110"/>
      <c r="C18" s="111"/>
    </row>
    <row r="19" spans="1:3" x14ac:dyDescent="0.25">
      <c r="A19" s="7"/>
      <c r="C19" s="8"/>
    </row>
    <row r="20" spans="1:3" x14ac:dyDescent="0.25">
      <c r="A20" s="7" t="s">
        <v>54</v>
      </c>
      <c r="C20" s="10">
        <f>C16</f>
        <v>0</v>
      </c>
    </row>
    <row r="21" spans="1:3" x14ac:dyDescent="0.25">
      <c r="A21" s="7" t="s">
        <v>8</v>
      </c>
      <c r="C21" s="9" t="b">
        <f>IF($C$9="Exempt Professional",22.22%,IF($C$9="Faculty",22.22%,IF($C$9="Classified",23.2%,IF($C$9="Student Irregular Help - AY",1.57%))))</f>
        <v>0</v>
      </c>
    </row>
    <row r="22" spans="1:3" x14ac:dyDescent="0.25">
      <c r="A22" s="7" t="s">
        <v>35</v>
      </c>
      <c r="C22" s="15">
        <f>C20*C21</f>
        <v>0</v>
      </c>
    </row>
    <row r="23" spans="1:3" x14ac:dyDescent="0.25">
      <c r="A23" s="7"/>
      <c r="C23" s="8"/>
    </row>
    <row r="24" spans="1:3" x14ac:dyDescent="0.25">
      <c r="A24" s="11" t="s">
        <v>12</v>
      </c>
      <c r="C24" s="8"/>
    </row>
    <row r="25" spans="1:3" x14ac:dyDescent="0.25">
      <c r="A25" s="7" t="s">
        <v>15</v>
      </c>
      <c r="C25" s="10">
        <v>14130</v>
      </c>
    </row>
    <row r="26" spans="1:3" x14ac:dyDescent="0.25">
      <c r="A26" s="7" t="s">
        <v>61</v>
      </c>
      <c r="C26" s="26">
        <f>C12</f>
        <v>0</v>
      </c>
    </row>
    <row r="27" spans="1:3" x14ac:dyDescent="0.25">
      <c r="A27" s="7" t="s">
        <v>31</v>
      </c>
      <c r="C27" s="15">
        <f>C25*C26</f>
        <v>0</v>
      </c>
    </row>
    <row r="28" spans="1:3" x14ac:dyDescent="0.25">
      <c r="A28" s="7"/>
      <c r="C28" s="15"/>
    </row>
    <row r="29" spans="1:3" x14ac:dyDescent="0.25">
      <c r="A29" s="7" t="s">
        <v>43</v>
      </c>
      <c r="C29" s="15">
        <f>C22+C27</f>
        <v>0</v>
      </c>
    </row>
    <row r="30" spans="1:3" x14ac:dyDescent="0.25">
      <c r="A30" s="7"/>
      <c r="C30" s="8"/>
    </row>
    <row r="31" spans="1:3" x14ac:dyDescent="0.25">
      <c r="A31" s="16" t="s">
        <v>60</v>
      </c>
      <c r="C31" s="27">
        <f>C16+C22+C27</f>
        <v>0</v>
      </c>
    </row>
    <row r="32" spans="1:3" ht="15.75" thickBot="1" x14ac:dyDescent="0.3">
      <c r="A32" s="17"/>
      <c r="B32" s="18"/>
      <c r="C32" s="19"/>
    </row>
    <row r="34" spans="1:1" x14ac:dyDescent="0.25">
      <c r="A34" s="29"/>
    </row>
  </sheetData>
  <mergeCells count="2">
    <mergeCell ref="A14:C14"/>
    <mergeCell ref="A18:C18"/>
  </mergeCells>
  <pageMargins left="0.2" right="0.2"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EC0B23E9-86F9-4A23-A420-0F89BC7A511A}">
          <x14:formula1>
            <xm:f>List!$A$1:$A$4</xm:f>
          </x14:formula1>
          <xm:sqref>C17 C9</xm:sqref>
        </x14:dataValidation>
        <x14:dataValidation type="list" allowBlank="1" showInputMessage="1" showErrorMessage="1" xr:uid="{9BA7076A-F9B5-41C9-B260-62E2A4EB2DCA}">
          <x14:formula1>
            <xm:f>List!$D$1:$D$4</xm:f>
          </x14:formula1>
          <xm:sqref>C8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E8CBB-C6A9-4A39-9F2F-4C0FE59E7CE4}">
  <sheetPr>
    <pageSetUpPr fitToPage="1"/>
  </sheetPr>
  <dimension ref="A1:R42"/>
  <sheetViews>
    <sheetView zoomScaleNormal="100" workbookViewId="0">
      <selection activeCell="C37" sqref="C37"/>
    </sheetView>
  </sheetViews>
  <sheetFormatPr defaultRowHeight="15" x14ac:dyDescent="0.25"/>
  <cols>
    <col min="1" max="1" width="29.7109375" customWidth="1"/>
    <col min="2" max="2" width="1.28515625" customWidth="1"/>
    <col min="3" max="3" width="13.140625" customWidth="1"/>
    <col min="5" max="5" width="14.28515625" customWidth="1"/>
    <col min="6" max="6" width="7.7109375" customWidth="1"/>
    <col min="7" max="7" width="15.28515625" customWidth="1"/>
    <col min="9" max="9" width="9.28515625" customWidth="1"/>
    <col min="11" max="11" width="24.42578125" hidden="1" customWidth="1"/>
    <col min="12" max="12" width="0" hidden="1" customWidth="1"/>
    <col min="13" max="13" width="10.5703125" hidden="1" customWidth="1"/>
    <col min="14" max="14" width="0" hidden="1" customWidth="1"/>
    <col min="15" max="15" width="24.5703125" hidden="1" customWidth="1"/>
    <col min="16" max="17" width="0" hidden="1" customWidth="1"/>
    <col min="18" max="18" width="28.7109375" hidden="1" customWidth="1"/>
    <col min="19" max="19" width="0" hidden="1" customWidth="1"/>
  </cols>
  <sheetData>
    <row r="1" spans="1:18" ht="21" x14ac:dyDescent="0.35">
      <c r="A1" s="1" t="s">
        <v>6</v>
      </c>
    </row>
    <row r="2" spans="1:18" ht="15.75" x14ac:dyDescent="0.25">
      <c r="A2" s="95" t="s">
        <v>96</v>
      </c>
      <c r="B2" s="96"/>
      <c r="C2" s="96"/>
      <c r="D2" s="96"/>
      <c r="E2" s="96"/>
    </row>
    <row r="3" spans="1:18" ht="15.75" x14ac:dyDescent="0.25">
      <c r="A3" s="91" t="s">
        <v>92</v>
      </c>
    </row>
    <row r="4" spans="1:18" x14ac:dyDescent="0.25">
      <c r="A4" s="29" t="s">
        <v>40</v>
      </c>
    </row>
    <row r="5" spans="1:18" x14ac:dyDescent="0.25">
      <c r="A5" s="29" t="s">
        <v>41</v>
      </c>
    </row>
    <row r="6" spans="1:18" x14ac:dyDescent="0.25">
      <c r="E6" s="97" t="s">
        <v>97</v>
      </c>
      <c r="G6" s="97" t="s">
        <v>98</v>
      </c>
    </row>
    <row r="7" spans="1:18" x14ac:dyDescent="0.25">
      <c r="A7" t="s">
        <v>0</v>
      </c>
      <c r="C7" s="3"/>
      <c r="E7" s="97" t="s">
        <v>99</v>
      </c>
      <c r="G7" s="97" t="s">
        <v>100</v>
      </c>
    </row>
    <row r="8" spans="1:18" x14ac:dyDescent="0.25">
      <c r="A8" t="s">
        <v>4</v>
      </c>
      <c r="C8" s="5">
        <v>26</v>
      </c>
      <c r="E8" s="25"/>
      <c r="G8" s="25"/>
    </row>
    <row r="9" spans="1:18" x14ac:dyDescent="0.25">
      <c r="A9" t="s">
        <v>5</v>
      </c>
      <c r="C9" s="4">
        <f>C7/26</f>
        <v>0</v>
      </c>
      <c r="E9" s="98">
        <f>C9*E8</f>
        <v>0</v>
      </c>
      <c r="G9" s="98">
        <f>C9*G8</f>
        <v>0</v>
      </c>
      <c r="I9" s="98">
        <f>SUM(E9:G9)</f>
        <v>0</v>
      </c>
    </row>
    <row r="10" spans="1:18" x14ac:dyDescent="0.25">
      <c r="C10" s="4"/>
      <c r="E10" s="98"/>
      <c r="G10" s="98"/>
    </row>
    <row r="11" spans="1:18" x14ac:dyDescent="0.25">
      <c r="A11" t="s">
        <v>101</v>
      </c>
      <c r="C11" s="99">
        <f>C31</f>
        <v>588.75</v>
      </c>
      <c r="E11" s="21">
        <f>C11*E8</f>
        <v>0</v>
      </c>
      <c r="G11" s="21">
        <f>C11*G8</f>
        <v>0</v>
      </c>
      <c r="H11" s="100" t="s">
        <v>102</v>
      </c>
      <c r="I11" s="21">
        <f>SUM(E11:G11)</f>
        <v>0</v>
      </c>
    </row>
    <row r="13" spans="1:18" x14ac:dyDescent="0.25">
      <c r="A13" t="s">
        <v>118</v>
      </c>
      <c r="C13" s="2" t="s">
        <v>1</v>
      </c>
    </row>
    <row r="14" spans="1:18" ht="15.75" thickBot="1" x14ac:dyDescent="0.3"/>
    <row r="15" spans="1:18" ht="15.75" thickBot="1" x14ac:dyDescent="0.3">
      <c r="A15" s="109" t="s">
        <v>103</v>
      </c>
      <c r="B15" s="110"/>
      <c r="C15" s="111"/>
      <c r="K15" s="112" t="s">
        <v>11</v>
      </c>
      <c r="L15" s="113"/>
      <c r="M15" s="113"/>
      <c r="N15" s="113"/>
      <c r="O15" s="113"/>
      <c r="P15" s="113"/>
      <c r="Q15" s="113"/>
      <c r="R15" s="114"/>
    </row>
    <row r="16" spans="1:18" x14ac:dyDescent="0.25">
      <c r="A16" s="7"/>
      <c r="C16" s="8"/>
      <c r="K16" s="44"/>
      <c r="L16" s="45"/>
      <c r="M16" s="45"/>
      <c r="N16" s="45"/>
      <c r="O16" s="45"/>
      <c r="P16" s="45"/>
      <c r="Q16" s="45"/>
      <c r="R16" s="46"/>
    </row>
    <row r="17" spans="1:18" ht="15.75" thickBot="1" x14ac:dyDescent="0.3">
      <c r="A17" s="7" t="s">
        <v>7</v>
      </c>
      <c r="C17" s="101"/>
      <c r="K17" s="7" t="s">
        <v>7</v>
      </c>
      <c r="M17" s="58">
        <v>2000</v>
      </c>
      <c r="R17" s="8"/>
    </row>
    <row r="18" spans="1:18" ht="15.75" thickBot="1" x14ac:dyDescent="0.3">
      <c r="A18" s="7" t="s">
        <v>8</v>
      </c>
      <c r="C18" s="9">
        <f>IF($C$13="Exempt Professional",22.22%,IF($C$13="Faculty",22.22%,IF($C$13="Classified",23.2%,IF($C$13="Student Irregular Help - AY",1.57%))))</f>
        <v>0.22219999999999998</v>
      </c>
      <c r="K18" s="7"/>
      <c r="M18" s="20"/>
      <c r="R18" s="49" t="s">
        <v>58</v>
      </c>
    </row>
    <row r="19" spans="1:18" x14ac:dyDescent="0.25">
      <c r="A19" s="11" t="s">
        <v>9</v>
      </c>
      <c r="C19" s="10">
        <f>C17*C18</f>
        <v>0</v>
      </c>
      <c r="K19" s="11" t="s">
        <v>20</v>
      </c>
      <c r="M19" s="50">
        <f>M17/2</f>
        <v>1000</v>
      </c>
      <c r="O19" s="22" t="s">
        <v>21</v>
      </c>
      <c r="Q19" s="50">
        <f>M17/2</f>
        <v>1000</v>
      </c>
      <c r="R19" s="88">
        <f>M19+Q19</f>
        <v>2000</v>
      </c>
    </row>
    <row r="20" spans="1:18" x14ac:dyDescent="0.25">
      <c r="A20" s="7"/>
      <c r="C20" s="8"/>
      <c r="K20" s="7" t="s">
        <v>8</v>
      </c>
      <c r="M20" s="20">
        <f>IF($C$13="Exempt Professional",20.2%,IF($C$13="Faculty",20.2%,IF($C$13="Classified",21.85%,IF($C$13="Student Irregular Help - AY",0.99%))))</f>
        <v>0.20199999999999999</v>
      </c>
      <c r="O20" t="s">
        <v>8</v>
      </c>
      <c r="Q20" s="20">
        <f>IF($C$13="Exempt Professional",20.2%,IF($C$13="Faculty",20.2%,IF($C$13="Classified",21.85%,IF($C$13="Student Irregular Help - AY",0.99%))))</f>
        <v>0.20199999999999999</v>
      </c>
      <c r="R20" s="47"/>
    </row>
    <row r="21" spans="1:18" x14ac:dyDescent="0.25">
      <c r="A21" s="11" t="s">
        <v>12</v>
      </c>
      <c r="C21" s="8"/>
      <c r="K21" s="11" t="s">
        <v>9</v>
      </c>
      <c r="M21" s="54">
        <f>M19*M20</f>
        <v>201.99999999999997</v>
      </c>
      <c r="O21" s="22" t="s">
        <v>9</v>
      </c>
      <c r="Q21" s="54">
        <f>Q19*Q20</f>
        <v>201.99999999999997</v>
      </c>
      <c r="R21" s="51">
        <f>M21+Q21</f>
        <v>403.99999999999994</v>
      </c>
    </row>
    <row r="22" spans="1:18" x14ac:dyDescent="0.25">
      <c r="A22" s="7" t="s">
        <v>104</v>
      </c>
      <c r="C22" s="10">
        <f>E9</f>
        <v>0</v>
      </c>
      <c r="E22" s="98"/>
      <c r="G22" s="98"/>
      <c r="K22" s="7"/>
      <c r="M22" s="4"/>
      <c r="Q22" s="4"/>
      <c r="R22" s="47"/>
    </row>
    <row r="23" spans="1:18" x14ac:dyDescent="0.25">
      <c r="A23" s="7" t="s">
        <v>105</v>
      </c>
      <c r="C23" s="10">
        <f>G9</f>
        <v>0</v>
      </c>
      <c r="E23" s="98"/>
      <c r="G23" s="98"/>
      <c r="K23" s="7"/>
      <c r="M23" s="4"/>
      <c r="Q23" s="4"/>
      <c r="R23" s="47"/>
    </row>
    <row r="24" spans="1:18" x14ac:dyDescent="0.25">
      <c r="A24" s="7" t="s">
        <v>7</v>
      </c>
      <c r="C24" s="12">
        <f>C17</f>
        <v>0</v>
      </c>
      <c r="E24" s="4"/>
      <c r="G24" s="4"/>
      <c r="K24" s="11" t="s">
        <v>12</v>
      </c>
      <c r="O24" s="22" t="s">
        <v>12</v>
      </c>
      <c r="R24" s="47"/>
    </row>
    <row r="25" spans="1:18" ht="15.75" thickBot="1" x14ac:dyDescent="0.3">
      <c r="A25" s="7" t="s">
        <v>13</v>
      </c>
      <c r="C25" s="13">
        <f>SUM(C22:C24)</f>
        <v>0</v>
      </c>
      <c r="K25" s="7" t="s">
        <v>5</v>
      </c>
      <c r="M25" s="4">
        <f>C9</f>
        <v>0</v>
      </c>
      <c r="O25" t="s">
        <v>5</v>
      </c>
      <c r="Q25" s="4">
        <f>C9</f>
        <v>0</v>
      </c>
      <c r="R25" s="47"/>
    </row>
    <row r="26" spans="1:18" ht="15.75" thickTop="1" x14ac:dyDescent="0.25">
      <c r="A26" s="7"/>
      <c r="C26" s="8"/>
      <c r="K26" s="7" t="s">
        <v>23</v>
      </c>
      <c r="M26" s="6">
        <f>M19</f>
        <v>1000</v>
      </c>
      <c r="O26" t="s">
        <v>24</v>
      </c>
      <c r="Q26" s="6">
        <f>Q19</f>
        <v>1000</v>
      </c>
      <c r="R26" s="47"/>
    </row>
    <row r="27" spans="1:18" x14ac:dyDescent="0.25">
      <c r="A27" s="7" t="s">
        <v>14</v>
      </c>
      <c r="C27" s="9" t="e">
        <f>C24/C25</f>
        <v>#DIV/0!</v>
      </c>
      <c r="E27" s="102" t="e">
        <f>C22/C25</f>
        <v>#DIV/0!</v>
      </c>
      <c r="G27" s="102" t="e">
        <f>C23/C25</f>
        <v>#DIV/0!</v>
      </c>
      <c r="I27" s="20" t="e">
        <f>SUM(C27:G27)</f>
        <v>#DIV/0!</v>
      </c>
      <c r="K27" s="7" t="s">
        <v>13</v>
      </c>
      <c r="M27" s="4">
        <f>SUM(M25:M26)</f>
        <v>1000</v>
      </c>
      <c r="O27" t="s">
        <v>13</v>
      </c>
      <c r="Q27" s="4">
        <f>SUM(Q25:Q26)</f>
        <v>1000</v>
      </c>
      <c r="R27" s="47"/>
    </row>
    <row r="28" spans="1:18" x14ac:dyDescent="0.25">
      <c r="A28" s="7"/>
      <c r="C28" s="8"/>
      <c r="K28" s="7"/>
      <c r="R28" s="47"/>
    </row>
    <row r="29" spans="1:18" x14ac:dyDescent="0.25">
      <c r="A29" s="7" t="s">
        <v>15</v>
      </c>
      <c r="C29" s="10">
        <v>14130</v>
      </c>
      <c r="K29" s="7" t="s">
        <v>36</v>
      </c>
      <c r="M29" s="20">
        <f>M26/M27</f>
        <v>1</v>
      </c>
      <c r="O29" t="s">
        <v>37</v>
      </c>
      <c r="Q29" s="20">
        <f>Q26/Q27</f>
        <v>1</v>
      </c>
      <c r="R29" s="47"/>
    </row>
    <row r="30" spans="1:18" x14ac:dyDescent="0.25">
      <c r="A30" s="7" t="s">
        <v>16</v>
      </c>
      <c r="C30" s="14">
        <v>24</v>
      </c>
      <c r="K30" s="7"/>
      <c r="R30" s="47"/>
    </row>
    <row r="31" spans="1:18" x14ac:dyDescent="0.25">
      <c r="A31" s="7" t="s">
        <v>17</v>
      </c>
      <c r="C31" s="15">
        <f>C29/C30</f>
        <v>588.75</v>
      </c>
      <c r="K31" s="7" t="s">
        <v>15</v>
      </c>
      <c r="M31" s="4">
        <v>12500</v>
      </c>
      <c r="O31" t="s">
        <v>15</v>
      </c>
      <c r="Q31" s="4">
        <v>12500</v>
      </c>
      <c r="R31" s="47"/>
    </row>
    <row r="32" spans="1:18" x14ac:dyDescent="0.25">
      <c r="A32" s="7"/>
      <c r="C32" s="8"/>
      <c r="K32" s="7" t="s">
        <v>16</v>
      </c>
      <c r="M32" s="5">
        <v>24</v>
      </c>
      <c r="O32" t="s">
        <v>16</v>
      </c>
      <c r="Q32" s="5">
        <v>24</v>
      </c>
      <c r="R32" s="47"/>
    </row>
    <row r="33" spans="1:18" x14ac:dyDescent="0.25">
      <c r="A33" s="7" t="s">
        <v>19</v>
      </c>
      <c r="C33" s="10" t="e">
        <f>C31*C27</f>
        <v>#DIV/0!</v>
      </c>
      <c r="E33" s="21" t="e">
        <f>E27*C31</f>
        <v>#DIV/0!</v>
      </c>
      <c r="G33" s="21" t="e">
        <f>G27*C31</f>
        <v>#DIV/0!</v>
      </c>
      <c r="H33" s="100" t="s">
        <v>106</v>
      </c>
      <c r="I33" s="99" t="e">
        <f>SUM(C33:G33)</f>
        <v>#DIV/0!</v>
      </c>
      <c r="K33" s="7" t="s">
        <v>17</v>
      </c>
      <c r="M33" s="21">
        <f>M31/M32</f>
        <v>520.83333333333337</v>
      </c>
      <c r="O33" t="s">
        <v>17</v>
      </c>
      <c r="Q33" s="21">
        <f>Q31/Q32</f>
        <v>520.83333333333337</v>
      </c>
      <c r="R33" s="47"/>
    </row>
    <row r="34" spans="1:18" x14ac:dyDescent="0.25">
      <c r="A34" s="7"/>
      <c r="C34" s="8"/>
      <c r="K34" s="7"/>
      <c r="R34" s="47"/>
    </row>
    <row r="35" spans="1:18" x14ac:dyDescent="0.25">
      <c r="A35" s="7" t="s">
        <v>43</v>
      </c>
      <c r="C35" s="10" t="e">
        <f>C19+C33</f>
        <v>#DIV/0!</v>
      </c>
      <c r="K35" s="11" t="s">
        <v>25</v>
      </c>
      <c r="M35" s="53">
        <f>M33*M29</f>
        <v>520.83333333333337</v>
      </c>
      <c r="O35" s="22" t="s">
        <v>26</v>
      </c>
      <c r="Q35" s="53">
        <f>Q33*Q29</f>
        <v>520.83333333333337</v>
      </c>
      <c r="R35" s="52">
        <f>M35+Q35</f>
        <v>1041.6666666666667</v>
      </c>
    </row>
    <row r="36" spans="1:18" x14ac:dyDescent="0.25">
      <c r="A36" s="7"/>
      <c r="C36" s="8"/>
      <c r="K36" s="7"/>
      <c r="R36" s="47"/>
    </row>
    <row r="37" spans="1:18" x14ac:dyDescent="0.25">
      <c r="A37" s="30" t="s">
        <v>18</v>
      </c>
      <c r="B37" s="31"/>
      <c r="C37" s="32" t="e">
        <f>C17+C19+C33</f>
        <v>#DIV/0!</v>
      </c>
      <c r="K37" s="7" t="s">
        <v>44</v>
      </c>
      <c r="M37" s="55">
        <f>M21+M35</f>
        <v>722.83333333333337</v>
      </c>
      <c r="O37" t="s">
        <v>45</v>
      </c>
      <c r="Q37" s="55">
        <f>Q21+Q35</f>
        <v>722.83333333333337</v>
      </c>
      <c r="R37" s="56">
        <f>M37+Q37</f>
        <v>1445.6666666666667</v>
      </c>
    </row>
    <row r="38" spans="1:18" ht="15.75" thickBot="1" x14ac:dyDescent="0.3">
      <c r="A38" s="17"/>
      <c r="B38" s="18"/>
      <c r="C38" s="19"/>
      <c r="K38" s="7"/>
      <c r="R38" s="47"/>
    </row>
    <row r="39" spans="1:18" x14ac:dyDescent="0.25">
      <c r="K39" s="16" t="s">
        <v>27</v>
      </c>
      <c r="M39" s="23">
        <f>M19+M21+M35</f>
        <v>1722.8333333333335</v>
      </c>
      <c r="O39" s="24" t="s">
        <v>38</v>
      </c>
      <c r="Q39" s="23">
        <f>Q19+Q21+Q35</f>
        <v>1722.8333333333335</v>
      </c>
      <c r="R39" s="57">
        <f>M39+Q39</f>
        <v>3445.666666666667</v>
      </c>
    </row>
    <row r="40" spans="1:18" ht="15.75" thickBot="1" x14ac:dyDescent="0.3">
      <c r="A40" s="29"/>
      <c r="C40" s="21"/>
      <c r="E40" s="103" t="s">
        <v>107</v>
      </c>
      <c r="G40" s="104" t="e">
        <f>G33-G11</f>
        <v>#DIV/0!</v>
      </c>
      <c r="H40" s="100" t="s">
        <v>108</v>
      </c>
      <c r="K40" s="7"/>
      <c r="O40" s="33" t="s">
        <v>22</v>
      </c>
      <c r="P40" s="31"/>
      <c r="Q40" s="43">
        <f>M39+Q39</f>
        <v>3445.666666666667</v>
      </c>
      <c r="R40" s="47"/>
    </row>
    <row r="41" spans="1:18" ht="16.5" thickTop="1" thickBot="1" x14ac:dyDescent="0.3">
      <c r="A41" s="29"/>
      <c r="E41" t="s">
        <v>109</v>
      </c>
      <c r="K41" s="17"/>
      <c r="L41" s="18"/>
      <c r="M41" s="18"/>
      <c r="N41" s="18"/>
      <c r="O41" s="18"/>
      <c r="P41" s="18"/>
      <c r="Q41" s="18"/>
      <c r="R41" s="48"/>
    </row>
    <row r="42" spans="1:18" x14ac:dyDescent="0.25">
      <c r="A42" s="29"/>
      <c r="E42" t="s">
        <v>110</v>
      </c>
    </row>
  </sheetData>
  <mergeCells count="2">
    <mergeCell ref="A15:C15"/>
    <mergeCell ref="K15:R15"/>
  </mergeCells>
  <pageMargins left="0.2" right="0.2" top="0.75" bottom="0.75" header="0.3" footer="0.3"/>
  <pageSetup scale="80" orientation="landscape" r:id="rId1"/>
  <customProperties>
    <customPr name="DrillPoint.FROID" r:id="rId2"/>
    <customPr name="DrillPoint.Mode" r:id="rId3"/>
    <customPr name="DrillPoint.Subsheet" r:id="rId4"/>
  </customProperties>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FF1F1-B23F-40C3-A53E-962771B53ADD}">
  <sheetPr>
    <pageSetUpPr fitToPage="1"/>
  </sheetPr>
  <dimension ref="A1:R42"/>
  <sheetViews>
    <sheetView topLeftCell="A9" zoomScaleNormal="100" workbookViewId="0">
      <selection activeCell="E47" sqref="E47"/>
    </sheetView>
  </sheetViews>
  <sheetFormatPr defaultRowHeight="15" x14ac:dyDescent="0.25"/>
  <cols>
    <col min="1" max="1" width="29.7109375" customWidth="1"/>
    <col min="2" max="2" width="1.28515625" customWidth="1"/>
    <col min="3" max="3" width="13.140625" customWidth="1"/>
    <col min="5" max="5" width="14.28515625" customWidth="1"/>
    <col min="6" max="6" width="7.7109375" customWidth="1"/>
    <col min="7" max="7" width="15.28515625" customWidth="1"/>
    <col min="9" max="9" width="9.28515625" customWidth="1"/>
    <col min="11" max="11" width="24.42578125" hidden="1" customWidth="1"/>
    <col min="12" max="12" width="0" hidden="1" customWidth="1"/>
    <col min="13" max="13" width="10.5703125" hidden="1" customWidth="1"/>
    <col min="14" max="14" width="0" hidden="1" customWidth="1"/>
    <col min="15" max="15" width="24.5703125" hidden="1" customWidth="1"/>
    <col min="16" max="17" width="0" hidden="1" customWidth="1"/>
    <col min="18" max="18" width="28.7109375" hidden="1" customWidth="1"/>
    <col min="19" max="19" width="0" hidden="1" customWidth="1"/>
  </cols>
  <sheetData>
    <row r="1" spans="1:18" ht="21" x14ac:dyDescent="0.35">
      <c r="A1" s="1" t="s">
        <v>6</v>
      </c>
    </row>
    <row r="2" spans="1:18" ht="15.75" x14ac:dyDescent="0.25">
      <c r="A2" s="95" t="s">
        <v>96</v>
      </c>
      <c r="B2" s="96"/>
      <c r="C2" s="96"/>
      <c r="D2" s="96"/>
      <c r="E2" s="96"/>
    </row>
    <row r="3" spans="1:18" ht="15.75" x14ac:dyDescent="0.25">
      <c r="A3" s="91" t="s">
        <v>92</v>
      </c>
    </row>
    <row r="4" spans="1:18" x14ac:dyDescent="0.25">
      <c r="A4" s="29" t="s">
        <v>40</v>
      </c>
    </row>
    <row r="5" spans="1:18" x14ac:dyDescent="0.25">
      <c r="A5" s="29" t="s">
        <v>41</v>
      </c>
    </row>
    <row r="6" spans="1:18" x14ac:dyDescent="0.25">
      <c r="E6" s="97" t="s">
        <v>97</v>
      </c>
      <c r="G6" s="97" t="s">
        <v>98</v>
      </c>
    </row>
    <row r="7" spans="1:18" x14ac:dyDescent="0.25">
      <c r="A7" t="s">
        <v>0</v>
      </c>
      <c r="C7" s="3"/>
      <c r="E7" s="97" t="s">
        <v>99</v>
      </c>
      <c r="G7" s="97" t="s">
        <v>100</v>
      </c>
    </row>
    <row r="8" spans="1:18" x14ac:dyDescent="0.25">
      <c r="A8" t="s">
        <v>4</v>
      </c>
      <c r="C8" s="5">
        <v>26</v>
      </c>
      <c r="E8" s="25"/>
      <c r="G8" s="25"/>
    </row>
    <row r="9" spans="1:18" x14ac:dyDescent="0.25">
      <c r="A9" t="s">
        <v>5</v>
      </c>
      <c r="C9" s="4">
        <f>C7/26</f>
        <v>0</v>
      </c>
      <c r="E9" s="98">
        <f>C9*E8</f>
        <v>0</v>
      </c>
      <c r="G9" s="98">
        <f>C9*G8</f>
        <v>0</v>
      </c>
      <c r="I9" s="98">
        <f>SUM(E9:G9)</f>
        <v>0</v>
      </c>
    </row>
    <row r="10" spans="1:18" x14ac:dyDescent="0.25">
      <c r="C10" s="4"/>
      <c r="E10" s="98"/>
      <c r="G10" s="98"/>
    </row>
    <row r="11" spans="1:18" x14ac:dyDescent="0.25">
      <c r="A11" t="s">
        <v>101</v>
      </c>
      <c r="C11" s="99">
        <f>C31</f>
        <v>588.75</v>
      </c>
      <c r="E11" s="21">
        <f>C11*E8</f>
        <v>0</v>
      </c>
      <c r="G11" s="21">
        <f>C11*G8</f>
        <v>0</v>
      </c>
      <c r="H11" s="100" t="s">
        <v>102</v>
      </c>
      <c r="I11" s="21">
        <f>SUM(E11:G11)</f>
        <v>0</v>
      </c>
    </row>
    <row r="13" spans="1:18" x14ac:dyDescent="0.25">
      <c r="A13" t="s">
        <v>118</v>
      </c>
      <c r="C13" s="2" t="s">
        <v>1</v>
      </c>
    </row>
    <row r="14" spans="1:18" ht="15.75" thickBot="1" x14ac:dyDescent="0.3"/>
    <row r="15" spans="1:18" ht="15.75" thickBot="1" x14ac:dyDescent="0.3">
      <c r="A15" s="109" t="s">
        <v>103</v>
      </c>
      <c r="B15" s="110"/>
      <c r="C15" s="111"/>
      <c r="K15" s="112" t="s">
        <v>11</v>
      </c>
      <c r="L15" s="113"/>
      <c r="M15" s="113"/>
      <c r="N15" s="113"/>
      <c r="O15" s="113"/>
      <c r="P15" s="113"/>
      <c r="Q15" s="113"/>
      <c r="R15" s="114"/>
    </row>
    <row r="16" spans="1:18" x14ac:dyDescent="0.25">
      <c r="A16" s="7"/>
      <c r="C16" s="8"/>
      <c r="K16" s="44"/>
      <c r="L16" s="45"/>
      <c r="M16" s="45"/>
      <c r="N16" s="45"/>
      <c r="O16" s="45"/>
      <c r="P16" s="45"/>
      <c r="Q16" s="45"/>
      <c r="R16" s="46"/>
    </row>
    <row r="17" spans="1:18" ht="15.75" thickBot="1" x14ac:dyDescent="0.3">
      <c r="A17" s="7" t="s">
        <v>7</v>
      </c>
      <c r="C17" s="101"/>
      <c r="K17" s="7" t="s">
        <v>7</v>
      </c>
      <c r="M17" s="58">
        <v>2000</v>
      </c>
      <c r="R17" s="8"/>
    </row>
    <row r="18" spans="1:18" ht="15.75" thickBot="1" x14ac:dyDescent="0.3">
      <c r="A18" s="7" t="s">
        <v>8</v>
      </c>
      <c r="C18" s="9">
        <f>IF($C$13="Exempt Professional",22.22%,IF($C$13="Faculty",22.22%,IF($C$13="Classified",23.2%,IF($C$13="Student Irregular Help - AY",1.57%))))</f>
        <v>0.22219999999999998</v>
      </c>
      <c r="K18" s="7"/>
      <c r="M18" s="20"/>
      <c r="R18" s="49" t="s">
        <v>58</v>
      </c>
    </row>
    <row r="19" spans="1:18" x14ac:dyDescent="0.25">
      <c r="A19" s="11" t="s">
        <v>9</v>
      </c>
      <c r="C19" s="10">
        <f>C17*C18</f>
        <v>0</v>
      </c>
      <c r="K19" s="11" t="s">
        <v>20</v>
      </c>
      <c r="M19" s="50">
        <f>M17/2</f>
        <v>1000</v>
      </c>
      <c r="O19" s="22" t="s">
        <v>21</v>
      </c>
      <c r="Q19" s="50">
        <f>M17/2</f>
        <v>1000</v>
      </c>
      <c r="R19" s="88">
        <f>M19+Q19</f>
        <v>2000</v>
      </c>
    </row>
    <row r="20" spans="1:18" x14ac:dyDescent="0.25">
      <c r="A20" s="7"/>
      <c r="C20" s="8"/>
      <c r="K20" s="7" t="s">
        <v>8</v>
      </c>
      <c r="M20" s="20">
        <f>IF($C$13="Exempt Professional",20.2%,IF($C$13="Faculty",20.2%,IF($C$13="Classified",21.85%,IF($C$13="Student Irregular Help - AY",0.99%))))</f>
        <v>0.20199999999999999</v>
      </c>
      <c r="O20" t="s">
        <v>8</v>
      </c>
      <c r="Q20" s="20">
        <f>IF($C$13="Exempt Professional",20.2%,IF($C$13="Faculty",20.2%,IF($C$13="Classified",21.85%,IF($C$13="Student Irregular Help - AY",0.99%))))</f>
        <v>0.20199999999999999</v>
      </c>
      <c r="R20" s="47"/>
    </row>
    <row r="21" spans="1:18" x14ac:dyDescent="0.25">
      <c r="A21" s="11" t="s">
        <v>12</v>
      </c>
      <c r="C21" s="8"/>
      <c r="K21" s="11" t="s">
        <v>9</v>
      </c>
      <c r="M21" s="54">
        <f>M19*M20</f>
        <v>201.99999999999997</v>
      </c>
      <c r="O21" s="22" t="s">
        <v>9</v>
      </c>
      <c r="Q21" s="54">
        <f>Q19*Q20</f>
        <v>201.99999999999997</v>
      </c>
      <c r="R21" s="51">
        <f>M21+Q21</f>
        <v>403.99999999999994</v>
      </c>
    </row>
    <row r="22" spans="1:18" x14ac:dyDescent="0.25">
      <c r="A22" s="7" t="s">
        <v>104</v>
      </c>
      <c r="C22" s="10">
        <f>E9</f>
        <v>0</v>
      </c>
      <c r="E22" s="98"/>
      <c r="G22" s="98"/>
      <c r="K22" s="7"/>
      <c r="M22" s="4"/>
      <c r="Q22" s="4"/>
      <c r="R22" s="47"/>
    </row>
    <row r="23" spans="1:18" x14ac:dyDescent="0.25">
      <c r="A23" s="7" t="s">
        <v>105</v>
      </c>
      <c r="C23" s="10">
        <f>G9</f>
        <v>0</v>
      </c>
      <c r="E23" s="98"/>
      <c r="G23" s="98"/>
      <c r="K23" s="7"/>
      <c r="M23" s="4"/>
      <c r="Q23" s="4"/>
      <c r="R23" s="47"/>
    </row>
    <row r="24" spans="1:18" x14ac:dyDescent="0.25">
      <c r="A24" s="7" t="s">
        <v>7</v>
      </c>
      <c r="C24" s="12">
        <f>C17</f>
        <v>0</v>
      </c>
      <c r="E24" s="4"/>
      <c r="G24" s="4"/>
      <c r="K24" s="11" t="s">
        <v>12</v>
      </c>
      <c r="O24" s="22" t="s">
        <v>12</v>
      </c>
      <c r="R24" s="47"/>
    </row>
    <row r="25" spans="1:18" ht="15.75" thickBot="1" x14ac:dyDescent="0.3">
      <c r="A25" s="7" t="s">
        <v>13</v>
      </c>
      <c r="C25" s="13">
        <f>SUM(C22:C24)</f>
        <v>0</v>
      </c>
      <c r="K25" s="7" t="s">
        <v>5</v>
      </c>
      <c r="M25" s="4">
        <f>C9</f>
        <v>0</v>
      </c>
      <c r="O25" t="s">
        <v>5</v>
      </c>
      <c r="Q25" s="4">
        <f>C9</f>
        <v>0</v>
      </c>
      <c r="R25" s="47"/>
    </row>
    <row r="26" spans="1:18" ht="15.75" thickTop="1" x14ac:dyDescent="0.25">
      <c r="A26" s="7"/>
      <c r="C26" s="8"/>
      <c r="K26" s="7" t="s">
        <v>23</v>
      </c>
      <c r="M26" s="6">
        <f>M19</f>
        <v>1000</v>
      </c>
      <c r="O26" t="s">
        <v>24</v>
      </c>
      <c r="Q26" s="6">
        <f>Q19</f>
        <v>1000</v>
      </c>
      <c r="R26" s="47"/>
    </row>
    <row r="27" spans="1:18" x14ac:dyDescent="0.25">
      <c r="A27" s="7" t="s">
        <v>14</v>
      </c>
      <c r="C27" s="9" t="e">
        <f>C24/C25</f>
        <v>#DIV/0!</v>
      </c>
      <c r="E27" s="102" t="e">
        <f>C22/C25</f>
        <v>#DIV/0!</v>
      </c>
      <c r="G27" s="102" t="e">
        <f>C23/C25</f>
        <v>#DIV/0!</v>
      </c>
      <c r="I27" s="20" t="e">
        <f>SUM(C27:G27)</f>
        <v>#DIV/0!</v>
      </c>
      <c r="K27" s="7" t="s">
        <v>13</v>
      </c>
      <c r="M27" s="4">
        <f>SUM(M25:M26)</f>
        <v>1000</v>
      </c>
      <c r="O27" t="s">
        <v>13</v>
      </c>
      <c r="Q27" s="4">
        <f>SUM(Q25:Q26)</f>
        <v>1000</v>
      </c>
      <c r="R27" s="47"/>
    </row>
    <row r="28" spans="1:18" x14ac:dyDescent="0.25">
      <c r="A28" s="7"/>
      <c r="C28" s="8"/>
      <c r="K28" s="7"/>
      <c r="R28" s="47"/>
    </row>
    <row r="29" spans="1:18" x14ac:dyDescent="0.25">
      <c r="A29" s="7" t="s">
        <v>15</v>
      </c>
      <c r="C29" s="10">
        <v>14130</v>
      </c>
      <c r="K29" s="7" t="s">
        <v>36</v>
      </c>
      <c r="M29" s="20">
        <f>M26/M27</f>
        <v>1</v>
      </c>
      <c r="O29" t="s">
        <v>37</v>
      </c>
      <c r="Q29" s="20">
        <f>Q26/Q27</f>
        <v>1</v>
      </c>
      <c r="R29" s="47"/>
    </row>
    <row r="30" spans="1:18" x14ac:dyDescent="0.25">
      <c r="A30" s="7" t="s">
        <v>16</v>
      </c>
      <c r="C30" s="14">
        <v>24</v>
      </c>
      <c r="K30" s="7"/>
      <c r="R30" s="47"/>
    </row>
    <row r="31" spans="1:18" x14ac:dyDescent="0.25">
      <c r="A31" s="7" t="s">
        <v>17</v>
      </c>
      <c r="C31" s="15">
        <f>C29/C30</f>
        <v>588.75</v>
      </c>
      <c r="K31" s="7" t="s">
        <v>15</v>
      </c>
      <c r="M31" s="4">
        <v>12500</v>
      </c>
      <c r="O31" t="s">
        <v>15</v>
      </c>
      <c r="Q31" s="4">
        <v>12500</v>
      </c>
      <c r="R31" s="47"/>
    </row>
    <row r="32" spans="1:18" x14ac:dyDescent="0.25">
      <c r="A32" s="7"/>
      <c r="C32" s="8"/>
      <c r="K32" s="7" t="s">
        <v>16</v>
      </c>
      <c r="M32" s="5">
        <v>24</v>
      </c>
      <c r="O32" t="s">
        <v>16</v>
      </c>
      <c r="Q32" s="5">
        <v>24</v>
      </c>
      <c r="R32" s="47"/>
    </row>
    <row r="33" spans="1:18" x14ac:dyDescent="0.25">
      <c r="A33" s="7" t="s">
        <v>19</v>
      </c>
      <c r="C33" s="10" t="e">
        <f>C31*C27</f>
        <v>#DIV/0!</v>
      </c>
      <c r="E33" s="21" t="e">
        <f>E27*C31</f>
        <v>#DIV/0!</v>
      </c>
      <c r="G33" s="21" t="e">
        <f>G27*C31</f>
        <v>#DIV/0!</v>
      </c>
      <c r="H33" s="100" t="s">
        <v>106</v>
      </c>
      <c r="I33" s="99" t="e">
        <f>SUM(C33:G33)</f>
        <v>#DIV/0!</v>
      </c>
      <c r="K33" s="7" t="s">
        <v>17</v>
      </c>
      <c r="M33" s="21">
        <f>M31/M32</f>
        <v>520.83333333333337</v>
      </c>
      <c r="O33" t="s">
        <v>17</v>
      </c>
      <c r="Q33" s="21">
        <f>Q31/Q32</f>
        <v>520.83333333333337</v>
      </c>
      <c r="R33" s="47"/>
    </row>
    <row r="34" spans="1:18" x14ac:dyDescent="0.25">
      <c r="A34" s="7"/>
      <c r="C34" s="8"/>
      <c r="K34" s="7"/>
      <c r="R34" s="47"/>
    </row>
    <row r="35" spans="1:18" x14ac:dyDescent="0.25">
      <c r="A35" s="7" t="s">
        <v>43</v>
      </c>
      <c r="C35" s="10" t="e">
        <f>C19+C33</f>
        <v>#DIV/0!</v>
      </c>
      <c r="K35" s="11" t="s">
        <v>25</v>
      </c>
      <c r="M35" s="53">
        <f>M33*M29</f>
        <v>520.83333333333337</v>
      </c>
      <c r="O35" s="22" t="s">
        <v>26</v>
      </c>
      <c r="Q35" s="53">
        <f>Q33*Q29</f>
        <v>520.83333333333337</v>
      </c>
      <c r="R35" s="52">
        <f>M35+Q35</f>
        <v>1041.6666666666667</v>
      </c>
    </row>
    <row r="36" spans="1:18" x14ac:dyDescent="0.25">
      <c r="A36" s="7"/>
      <c r="C36" s="8"/>
      <c r="K36" s="7"/>
      <c r="R36" s="47"/>
    </row>
    <row r="37" spans="1:18" x14ac:dyDescent="0.25">
      <c r="A37" s="30" t="s">
        <v>18</v>
      </c>
      <c r="B37" s="31"/>
      <c r="C37" s="32" t="e">
        <f>C17+C19+C33</f>
        <v>#DIV/0!</v>
      </c>
      <c r="K37" s="7" t="s">
        <v>44</v>
      </c>
      <c r="M37" s="55">
        <f>M21+M35</f>
        <v>722.83333333333337</v>
      </c>
      <c r="O37" t="s">
        <v>45</v>
      </c>
      <c r="Q37" s="55">
        <f>Q21+Q35</f>
        <v>722.83333333333337</v>
      </c>
      <c r="R37" s="56">
        <f>M37+Q37</f>
        <v>1445.6666666666667</v>
      </c>
    </row>
    <row r="38" spans="1:18" ht="15.75" thickBot="1" x14ac:dyDescent="0.3">
      <c r="A38" s="17"/>
      <c r="B38" s="18"/>
      <c r="C38" s="19"/>
      <c r="K38" s="7"/>
      <c r="R38" s="47"/>
    </row>
    <row r="39" spans="1:18" x14ac:dyDescent="0.25">
      <c r="K39" s="16" t="s">
        <v>27</v>
      </c>
      <c r="M39" s="23">
        <f>M19+M21+M35</f>
        <v>1722.8333333333335</v>
      </c>
      <c r="O39" s="24" t="s">
        <v>38</v>
      </c>
      <c r="Q39" s="23">
        <f>Q19+Q21+Q35</f>
        <v>1722.8333333333335</v>
      </c>
      <c r="R39" s="57">
        <f>M39+Q39</f>
        <v>3445.666666666667</v>
      </c>
    </row>
    <row r="40" spans="1:18" ht="15.75" thickBot="1" x14ac:dyDescent="0.3">
      <c r="A40" s="29"/>
      <c r="C40" s="21"/>
      <c r="E40" s="103" t="s">
        <v>107</v>
      </c>
      <c r="G40" s="104" t="e">
        <f>G33-G11</f>
        <v>#DIV/0!</v>
      </c>
      <c r="H40" s="100" t="s">
        <v>108</v>
      </c>
      <c r="K40" s="7"/>
      <c r="O40" s="33" t="s">
        <v>22</v>
      </c>
      <c r="P40" s="31"/>
      <c r="Q40" s="43">
        <f>M39+Q39</f>
        <v>3445.666666666667</v>
      </c>
      <c r="R40" s="47"/>
    </row>
    <row r="41" spans="1:18" ht="16.5" thickTop="1" thickBot="1" x14ac:dyDescent="0.3">
      <c r="A41" s="29"/>
      <c r="E41" t="s">
        <v>109</v>
      </c>
      <c r="K41" s="17"/>
      <c r="L41" s="18"/>
      <c r="M41" s="18"/>
      <c r="N41" s="18"/>
      <c r="O41" s="18"/>
      <c r="P41" s="18"/>
      <c r="Q41" s="18"/>
      <c r="R41" s="48"/>
    </row>
    <row r="42" spans="1:18" x14ac:dyDescent="0.25">
      <c r="A42" s="29"/>
      <c r="E42" t="s">
        <v>110</v>
      </c>
    </row>
  </sheetData>
  <mergeCells count="2">
    <mergeCell ref="A15:C15"/>
    <mergeCell ref="K15:R15"/>
  </mergeCells>
  <pageMargins left="0.2" right="0.2" top="0.75" bottom="0.75" header="0.3" footer="0.3"/>
  <pageSetup scale="8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AA6FE-D85C-4647-B695-8FB8511ACAEE}">
  <dimension ref="A1:C20"/>
  <sheetViews>
    <sheetView workbookViewId="0">
      <selection activeCell="C21" sqref="C21"/>
    </sheetView>
  </sheetViews>
  <sheetFormatPr defaultRowHeight="15" x14ac:dyDescent="0.25"/>
  <cols>
    <col min="1" max="1" width="28.7109375" customWidth="1"/>
    <col min="3" max="3" width="27.28515625" customWidth="1"/>
  </cols>
  <sheetData>
    <row r="1" spans="1:3" ht="21" x14ac:dyDescent="0.35">
      <c r="A1" s="1" t="s">
        <v>62</v>
      </c>
    </row>
    <row r="2" spans="1:3" ht="15.75" x14ac:dyDescent="0.25">
      <c r="A2" s="28" t="s">
        <v>63</v>
      </c>
    </row>
    <row r="3" spans="1:3" ht="15.75" x14ac:dyDescent="0.25">
      <c r="A3" s="28" t="s">
        <v>92</v>
      </c>
    </row>
    <row r="4" spans="1:3" x14ac:dyDescent="0.25">
      <c r="A4" s="29" t="s">
        <v>41</v>
      </c>
    </row>
    <row r="6" spans="1:3" x14ac:dyDescent="0.25">
      <c r="A6" t="s">
        <v>64</v>
      </c>
      <c r="C6" s="58"/>
    </row>
    <row r="7" spans="1:3" x14ac:dyDescent="0.25">
      <c r="A7" t="s">
        <v>65</v>
      </c>
      <c r="C7" s="59"/>
    </row>
    <row r="8" spans="1:3" x14ac:dyDescent="0.25">
      <c r="A8" t="s">
        <v>66</v>
      </c>
      <c r="C8" s="59"/>
    </row>
    <row r="9" spans="1:3" x14ac:dyDescent="0.25">
      <c r="A9" t="s">
        <v>67</v>
      </c>
      <c r="C9" s="4">
        <f>C6*C7*C8</f>
        <v>0</v>
      </c>
    </row>
    <row r="11" spans="1:3" x14ac:dyDescent="0.25">
      <c r="A11" t="s">
        <v>118</v>
      </c>
      <c r="C11" s="2"/>
    </row>
    <row r="12" spans="1:3" ht="15.75" thickBot="1" x14ac:dyDescent="0.3"/>
    <row r="13" spans="1:3" x14ac:dyDescent="0.25">
      <c r="A13" s="109" t="s">
        <v>71</v>
      </c>
      <c r="B13" s="110"/>
      <c r="C13" s="111"/>
    </row>
    <row r="14" spans="1:3" x14ac:dyDescent="0.25">
      <c r="A14" s="7"/>
      <c r="C14" s="8"/>
    </row>
    <row r="15" spans="1:3" x14ac:dyDescent="0.25">
      <c r="A15" s="7" t="s">
        <v>70</v>
      </c>
      <c r="C15" s="10">
        <f>C9</f>
        <v>0</v>
      </c>
    </row>
    <row r="16" spans="1:3" x14ac:dyDescent="0.25">
      <c r="A16" s="7" t="s">
        <v>8</v>
      </c>
      <c r="C16" s="9" t="b">
        <f>IF(C11="Exempt Professional",22.22%,IF(C11="Faculty",22.22%,IF(C11="Classified",23.2%,IF(C11="Student Irregular Help - AY",1.57%))))</f>
        <v>0</v>
      </c>
    </row>
    <row r="17" spans="1:3" x14ac:dyDescent="0.25">
      <c r="A17" s="11" t="s">
        <v>9</v>
      </c>
      <c r="C17" s="10">
        <f>C15*C16</f>
        <v>0</v>
      </c>
    </row>
    <row r="18" spans="1:3" x14ac:dyDescent="0.25">
      <c r="A18" s="7"/>
      <c r="C18" s="8"/>
    </row>
    <row r="19" spans="1:3" x14ac:dyDescent="0.25">
      <c r="A19" s="30" t="s">
        <v>72</v>
      </c>
      <c r="B19" s="31"/>
      <c r="C19" s="32">
        <f>C15+C17</f>
        <v>0</v>
      </c>
    </row>
    <row r="20" spans="1:3" ht="15.75" thickBot="1" x14ac:dyDescent="0.3">
      <c r="A20" s="17"/>
      <c r="B20" s="18"/>
      <c r="C20" s="19"/>
    </row>
  </sheetData>
  <mergeCells count="1">
    <mergeCell ref="A13:C13"/>
  </mergeCells>
  <pageMargins left="0.7" right="0.7" top="0.75" bottom="0.75" header="0.3" footer="0.3"/>
  <pageSetup orientation="portrait" r:id="rId1"/>
  <customProperties>
    <customPr name="DrillPoint.FROID" r:id="rId2"/>
    <customPr name="DrillPoint.Mode" r:id="rId3"/>
    <customPr name="DrillPoint.Subsheet" r:id="rId4"/>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23F34043-63EA-4F45-9D60-447E76F5D916}">
          <x14:formula1>
            <xm:f>List!$A$1:$A$4</xm:f>
          </x14:formula1>
          <xm:sqref>C12</xm:sqref>
        </x14:dataValidation>
        <x14:dataValidation type="list" allowBlank="1" showInputMessage="1" showErrorMessage="1" xr:uid="{A06E441C-D054-473E-A231-ACDC81DD2C9E}">
          <x14:formula1>
            <xm:f>List!$A$5:$A$5</xm:f>
          </x14:formula1>
          <xm:sqref>C11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B9032-6CB5-4B39-B108-327CC31514CC}">
  <dimension ref="A1:C20"/>
  <sheetViews>
    <sheetView workbookViewId="0">
      <selection activeCell="C20" sqref="C20"/>
    </sheetView>
  </sheetViews>
  <sheetFormatPr defaultRowHeight="15" x14ac:dyDescent="0.25"/>
  <cols>
    <col min="1" max="1" width="28.5703125" customWidth="1"/>
    <col min="3" max="3" width="27.28515625" customWidth="1"/>
  </cols>
  <sheetData>
    <row r="1" spans="1:3" ht="21" x14ac:dyDescent="0.35">
      <c r="A1" s="1" t="s">
        <v>73</v>
      </c>
    </row>
    <row r="2" spans="1:3" ht="15.75" x14ac:dyDescent="0.25">
      <c r="A2" s="28" t="s">
        <v>74</v>
      </c>
    </row>
    <row r="3" spans="1:3" ht="15.75" x14ac:dyDescent="0.25">
      <c r="A3" s="28" t="s">
        <v>92</v>
      </c>
    </row>
    <row r="4" spans="1:3" x14ac:dyDescent="0.25">
      <c r="A4" s="29" t="s">
        <v>41</v>
      </c>
    </row>
    <row r="6" spans="1:3" x14ac:dyDescent="0.25">
      <c r="A6" t="s">
        <v>64</v>
      </c>
      <c r="C6" s="58"/>
    </row>
    <row r="7" spans="1:3" x14ac:dyDescent="0.25">
      <c r="A7" t="s">
        <v>65</v>
      </c>
      <c r="C7" s="59"/>
    </row>
    <row r="8" spans="1:3" x14ac:dyDescent="0.25">
      <c r="A8" t="s">
        <v>66</v>
      </c>
      <c r="C8" s="59"/>
    </row>
    <row r="9" spans="1:3" x14ac:dyDescent="0.25">
      <c r="A9" t="s">
        <v>67</v>
      </c>
      <c r="C9" s="4">
        <f>C6*C7*C8</f>
        <v>0</v>
      </c>
    </row>
    <row r="11" spans="1:3" x14ac:dyDescent="0.25">
      <c r="A11" t="s">
        <v>118</v>
      </c>
      <c r="C11" s="2"/>
    </row>
    <row r="12" spans="1:3" ht="15.75" thickBot="1" x14ac:dyDescent="0.3"/>
    <row r="13" spans="1:3" x14ac:dyDescent="0.25">
      <c r="A13" s="109" t="s">
        <v>71</v>
      </c>
      <c r="B13" s="110"/>
      <c r="C13" s="111"/>
    </row>
    <row r="14" spans="1:3" x14ac:dyDescent="0.25">
      <c r="A14" s="7"/>
      <c r="C14" s="8"/>
    </row>
    <row r="15" spans="1:3" x14ac:dyDescent="0.25">
      <c r="A15" s="7" t="s">
        <v>70</v>
      </c>
      <c r="C15" s="10">
        <f>C9</f>
        <v>0</v>
      </c>
    </row>
    <row r="16" spans="1:3" x14ac:dyDescent="0.25">
      <c r="A16" s="7" t="s">
        <v>8</v>
      </c>
      <c r="C16" s="9" t="b">
        <f>IF(C11="Exempt Professional",22.22%,IF(C11="Faculty",22.22%,IF(C11="Classified",23.2%,IF(C11="Student Irregular Help - AY",1.57%,IF(C11="Irregular Help - Non AY",9.22%)))))</f>
        <v>0</v>
      </c>
    </row>
    <row r="17" spans="1:3" x14ac:dyDescent="0.25">
      <c r="A17" s="11" t="s">
        <v>9</v>
      </c>
      <c r="C17" s="10">
        <f>C15*C16</f>
        <v>0</v>
      </c>
    </row>
    <row r="18" spans="1:3" x14ac:dyDescent="0.25">
      <c r="A18" s="7"/>
      <c r="C18" s="8"/>
    </row>
    <row r="19" spans="1:3" x14ac:dyDescent="0.25">
      <c r="A19" s="30" t="s">
        <v>72</v>
      </c>
      <c r="B19" s="31"/>
      <c r="C19" s="32">
        <f>C15+C17</f>
        <v>0</v>
      </c>
    </row>
    <row r="20" spans="1:3" ht="15.75" thickBot="1" x14ac:dyDescent="0.3">
      <c r="A20" s="17"/>
      <c r="B20" s="18"/>
      <c r="C20" s="19"/>
    </row>
  </sheetData>
  <mergeCells count="1">
    <mergeCell ref="A13:C1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7807293E-06DA-4396-A586-4A737D9C2DAA}">
          <x14:formula1>
            <xm:f>List!$A$6:$A$6</xm:f>
          </x14:formula1>
          <xm:sqref>C11</xm:sqref>
        </x14:dataValidation>
        <x14:dataValidation type="list" allowBlank="1" showInputMessage="1" showErrorMessage="1" xr:uid="{326A0243-DE5B-4BC4-A9F9-05C858C0DB80}">
          <x14:formula1>
            <xm:f>List!$A$1:$A$4</xm:f>
          </x14:formula1>
          <xm:sqref>C12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B8D48-7706-4B75-B45C-9350DB353D83}">
  <dimension ref="A1:G41"/>
  <sheetViews>
    <sheetView showOutlineSymbols="0" zoomScaleNormal="100" workbookViewId="0">
      <selection activeCell="A8" sqref="A8"/>
    </sheetView>
  </sheetViews>
  <sheetFormatPr defaultColWidth="0" defaultRowHeight="0" customHeight="1" zeroHeight="1" x14ac:dyDescent="0.2"/>
  <cols>
    <col min="1" max="1" width="58.7109375" style="61" customWidth="1"/>
    <col min="2" max="2" width="14.42578125" style="61" customWidth="1"/>
    <col min="3" max="3" width="14.7109375" style="61" customWidth="1"/>
    <col min="4" max="5" width="14.5703125" style="66" customWidth="1"/>
    <col min="6" max="6" width="14.42578125" style="66" hidden="1" customWidth="1"/>
    <col min="7" max="16384" width="12.42578125" style="61" hidden="1"/>
  </cols>
  <sheetData>
    <row r="1" spans="1:7" ht="15.75" x14ac:dyDescent="0.25">
      <c r="A1" s="60" t="s">
        <v>75</v>
      </c>
      <c r="D1" s="61" t="s">
        <v>76</v>
      </c>
      <c r="E1" s="62">
        <v>45812</v>
      </c>
      <c r="F1" s="62"/>
    </row>
    <row r="2" spans="1:7" ht="26.25" x14ac:dyDescent="0.4">
      <c r="A2" s="63" t="s">
        <v>126</v>
      </c>
      <c r="B2" s="64"/>
      <c r="C2" s="65"/>
      <c r="F2" s="67"/>
    </row>
    <row r="3" spans="1:7" s="70" customFormat="1" ht="18" x14ac:dyDescent="0.2">
      <c r="A3" s="105" t="s">
        <v>127</v>
      </c>
      <c r="B3" s="68"/>
      <c r="C3" s="68"/>
      <c r="D3" s="68"/>
      <c r="E3" s="68"/>
      <c r="F3" s="68"/>
      <c r="G3" s="69"/>
    </row>
    <row r="4" spans="1:7" ht="33" x14ac:dyDescent="0.2">
      <c r="A4" s="106" t="s">
        <v>111</v>
      </c>
      <c r="B4" s="71"/>
      <c r="C4" s="71"/>
      <c r="D4" s="71"/>
      <c r="E4" s="71"/>
      <c r="F4" s="71"/>
      <c r="G4" s="72"/>
    </row>
    <row r="5" spans="1:7" ht="33" x14ac:dyDescent="0.2">
      <c r="A5" s="106" t="s">
        <v>112</v>
      </c>
      <c r="B5" s="71"/>
      <c r="C5" s="71"/>
      <c r="D5" s="71"/>
      <c r="E5" s="71"/>
      <c r="F5" s="71"/>
      <c r="G5" s="72"/>
    </row>
    <row r="6" spans="1:7" ht="33" x14ac:dyDescent="0.2">
      <c r="A6" s="106" t="s">
        <v>113</v>
      </c>
      <c r="B6" s="73"/>
      <c r="C6" s="73"/>
      <c r="D6" s="73"/>
      <c r="E6" s="73"/>
      <c r="F6" s="73"/>
      <c r="G6" s="72"/>
    </row>
    <row r="7" spans="1:7" ht="63" x14ac:dyDescent="0.2">
      <c r="A7" s="106" t="s">
        <v>128</v>
      </c>
      <c r="B7" s="73"/>
      <c r="C7" s="73"/>
      <c r="D7" s="73"/>
      <c r="E7" s="73"/>
      <c r="F7" s="73"/>
      <c r="G7" s="72"/>
    </row>
    <row r="8" spans="1:7" ht="48" x14ac:dyDescent="0.2">
      <c r="A8" s="107" t="s">
        <v>77</v>
      </c>
      <c r="B8" s="108" t="s">
        <v>125</v>
      </c>
      <c r="C8" s="108" t="s">
        <v>114</v>
      </c>
      <c r="D8" s="108" t="s">
        <v>115</v>
      </c>
      <c r="E8" s="108" t="s">
        <v>116</v>
      </c>
      <c r="F8" s="74"/>
    </row>
    <row r="9" spans="1:7" ht="18" x14ac:dyDescent="0.2">
      <c r="A9" s="64" t="s">
        <v>78</v>
      </c>
      <c r="B9" s="75">
        <v>7.6499999999999999E-2</v>
      </c>
      <c r="C9" s="75">
        <v>7.6499999999999999E-2</v>
      </c>
      <c r="D9" s="75">
        <v>7.6499999999999999E-2</v>
      </c>
      <c r="E9" s="75">
        <v>0</v>
      </c>
    </row>
    <row r="10" spans="1:7" ht="15" x14ac:dyDescent="0.2">
      <c r="A10" s="61" t="s">
        <v>79</v>
      </c>
      <c r="B10" s="75">
        <v>0</v>
      </c>
      <c r="C10" s="75">
        <v>0</v>
      </c>
      <c r="D10" s="75">
        <v>0</v>
      </c>
      <c r="E10" s="75">
        <v>0</v>
      </c>
    </row>
    <row r="11" spans="1:7" ht="15" x14ac:dyDescent="0.2">
      <c r="A11" s="61" t="s">
        <v>80</v>
      </c>
      <c r="B11" s="75">
        <v>6.7000000000000002E-3</v>
      </c>
      <c r="C11" s="75">
        <v>6.7000000000000002E-3</v>
      </c>
      <c r="D11" s="75">
        <v>0</v>
      </c>
      <c r="E11" s="75">
        <v>0</v>
      </c>
      <c r="F11" s="76"/>
      <c r="G11" s="72"/>
    </row>
    <row r="12" spans="1:7" ht="15" x14ac:dyDescent="0.2">
      <c r="A12" s="77" t="s">
        <v>81</v>
      </c>
      <c r="B12" s="75">
        <v>0.12330000000000001</v>
      </c>
      <c r="C12" s="75">
        <v>0.1196</v>
      </c>
      <c r="D12" s="75">
        <v>0</v>
      </c>
      <c r="E12" s="75">
        <v>0</v>
      </c>
      <c r="F12" s="78"/>
      <c r="G12" s="72"/>
    </row>
    <row r="13" spans="1:7" ht="15" x14ac:dyDescent="0.2">
      <c r="A13" s="61" t="s">
        <v>82</v>
      </c>
      <c r="B13" s="75">
        <v>0</v>
      </c>
      <c r="C13" s="75">
        <v>0</v>
      </c>
      <c r="D13" s="75">
        <v>0</v>
      </c>
      <c r="E13" s="75">
        <v>0</v>
      </c>
      <c r="F13" s="76"/>
      <c r="G13" s="72"/>
    </row>
    <row r="14" spans="1:7" ht="15" x14ac:dyDescent="0.2">
      <c r="A14" s="61" t="s">
        <v>83</v>
      </c>
      <c r="B14" s="75">
        <v>9.1999999999999998E-3</v>
      </c>
      <c r="C14" s="75">
        <v>9.1999999999999998E-3</v>
      </c>
      <c r="D14" s="75">
        <v>9.1999999999999998E-3</v>
      </c>
      <c r="E14" s="75">
        <v>9.1999999999999998E-3</v>
      </c>
      <c r="F14" s="78"/>
      <c r="G14" s="72"/>
    </row>
    <row r="15" spans="1:7" ht="15" x14ac:dyDescent="0.2">
      <c r="A15" s="61" t="s">
        <v>84</v>
      </c>
      <c r="B15" s="79">
        <v>6.4999999999999997E-3</v>
      </c>
      <c r="C15" s="79">
        <v>0.02</v>
      </c>
      <c r="D15" s="79">
        <v>6.4999999999999997E-3</v>
      </c>
      <c r="E15" s="79">
        <v>6.4999999999999997E-3</v>
      </c>
      <c r="F15" s="76"/>
      <c r="G15" s="72"/>
    </row>
    <row r="16" spans="1:7" ht="15.75" thickBot="1" x14ac:dyDescent="0.25">
      <c r="A16" s="61" t="s">
        <v>85</v>
      </c>
      <c r="B16" s="80">
        <f>SUM(B9:B15)</f>
        <v>0.22220000000000001</v>
      </c>
      <c r="C16" s="80">
        <f>SUM(C9:C15)</f>
        <v>0.23199999999999996</v>
      </c>
      <c r="D16" s="80">
        <f>SUM(D9:D15)</f>
        <v>9.2200000000000004E-2</v>
      </c>
      <c r="E16" s="80">
        <f>SUM(E9:E15)</f>
        <v>1.5699999999999999E-2</v>
      </c>
      <c r="F16" s="78"/>
      <c r="G16" s="72"/>
    </row>
    <row r="17" spans="1:7" ht="18.75" customHeight="1" thickTop="1" x14ac:dyDescent="0.25">
      <c r="A17" s="64" t="s">
        <v>89</v>
      </c>
      <c r="B17" s="81">
        <v>14130</v>
      </c>
      <c r="C17" s="81">
        <v>14130</v>
      </c>
      <c r="D17" s="82"/>
      <c r="E17" s="82"/>
      <c r="F17" s="83"/>
      <c r="G17" s="72"/>
    </row>
    <row r="18" spans="1:7" ht="5.45" customHeight="1" x14ac:dyDescent="0.2">
      <c r="D18" s="72"/>
      <c r="E18" s="72"/>
      <c r="F18" s="72"/>
      <c r="G18" s="72"/>
    </row>
    <row r="19" spans="1:7" ht="110.1" customHeight="1" x14ac:dyDescent="0.2">
      <c r="A19" s="84" t="s">
        <v>86</v>
      </c>
      <c r="B19" s="73"/>
      <c r="C19" s="73"/>
      <c r="D19" s="73"/>
      <c r="E19" s="73"/>
      <c r="F19" s="73"/>
      <c r="G19" s="72"/>
    </row>
    <row r="20" spans="1:7" ht="31.5" customHeight="1" x14ac:dyDescent="0.2">
      <c r="A20" s="84" t="s">
        <v>90</v>
      </c>
      <c r="B20" s="73"/>
      <c r="C20" s="73"/>
      <c r="D20" s="73"/>
      <c r="E20" s="73"/>
      <c r="F20" s="73"/>
      <c r="G20" s="72"/>
    </row>
    <row r="21" spans="1:7" ht="15" x14ac:dyDescent="0.2">
      <c r="A21" s="61" t="s">
        <v>87</v>
      </c>
    </row>
    <row r="22" spans="1:7" ht="15" hidden="1" x14ac:dyDescent="0.2">
      <c r="A22" s="85"/>
      <c r="B22" s="86"/>
      <c r="C22" s="86"/>
      <c r="D22" s="82"/>
      <c r="E22" s="82"/>
      <c r="F22" s="82"/>
      <c r="G22" s="72"/>
    </row>
    <row r="23" spans="1:7" ht="15" hidden="1" x14ac:dyDescent="0.2">
      <c r="A23" s="64" t="s">
        <v>88</v>
      </c>
    </row>
    <row r="24" spans="1:7" ht="15" hidden="1" x14ac:dyDescent="0.2"/>
    <row r="25" spans="1:7" ht="15" hidden="1" x14ac:dyDescent="0.2"/>
    <row r="26" spans="1:7" ht="15" hidden="1" x14ac:dyDescent="0.2"/>
    <row r="27" spans="1:7" ht="15" hidden="1" x14ac:dyDescent="0.2"/>
    <row r="28" spans="1:7" ht="15" hidden="1" x14ac:dyDescent="0.2"/>
    <row r="29" spans="1:7" ht="15" hidden="1" x14ac:dyDescent="0.2"/>
    <row r="30" spans="1:7" ht="15" hidden="1" x14ac:dyDescent="0.2"/>
    <row r="31" spans="1:7" ht="15" hidden="1" x14ac:dyDescent="0.2"/>
    <row r="32" spans="1:7" ht="15" hidden="1" x14ac:dyDescent="0.2"/>
    <row r="33" ht="15" hidden="1" x14ac:dyDescent="0.2"/>
    <row r="34" ht="15" hidden="1" x14ac:dyDescent="0.2"/>
    <row r="35" ht="15" hidden="1" x14ac:dyDescent="0.2"/>
    <row r="36" ht="15" hidden="1" x14ac:dyDescent="0.2"/>
    <row r="37" ht="15" hidden="1" x14ac:dyDescent="0.2"/>
    <row r="38" ht="15" hidden="1" x14ac:dyDescent="0.2"/>
    <row r="39" ht="15" hidden="1" x14ac:dyDescent="0.2"/>
    <row r="40" ht="15" hidden="1" x14ac:dyDescent="0.2"/>
    <row r="41" ht="15" hidden="1" x14ac:dyDescent="0.2"/>
  </sheetData>
  <printOptions horizontalCentered="1" verticalCentered="1"/>
  <pageMargins left="0.5" right="0.5" top="0.55000000000000004" bottom="0.5" header="0" footer="0"/>
  <pageSetup scale="82" orientation="portrait" r:id="rId1"/>
  <headerFooter alignWithMargins="0"/>
  <customProperties>
    <customPr name="DrillPoint.FROID" r:id="rId2"/>
    <customPr name="DrillPoint.Mode" r:id="rId3"/>
    <customPr name="DrillPoint.Subsheet" r:id="rId4"/>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01641-24AC-472A-A8AB-8B41EECEFE65}">
  <dimension ref="A2:D6"/>
  <sheetViews>
    <sheetView workbookViewId="0">
      <selection activeCell="A7" sqref="A7"/>
    </sheetView>
  </sheetViews>
  <sheetFormatPr defaultRowHeight="15" x14ac:dyDescent="0.25"/>
  <sheetData>
    <row r="2" spans="1:4" x14ac:dyDescent="0.25">
      <c r="A2" t="s">
        <v>1</v>
      </c>
      <c r="D2" t="s">
        <v>32</v>
      </c>
    </row>
    <row r="3" spans="1:4" x14ac:dyDescent="0.25">
      <c r="A3" t="s">
        <v>2</v>
      </c>
      <c r="D3" t="s">
        <v>33</v>
      </c>
    </row>
    <row r="4" spans="1:4" x14ac:dyDescent="0.25">
      <c r="A4" t="s">
        <v>3</v>
      </c>
      <c r="D4" t="s">
        <v>34</v>
      </c>
    </row>
    <row r="5" spans="1:4" x14ac:dyDescent="0.25">
      <c r="A5" t="s">
        <v>68</v>
      </c>
    </row>
    <row r="6" spans="1:4" x14ac:dyDescent="0.25">
      <c r="A6" t="s">
        <v>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F G U f U 6 p L d 7 G m A A A A + Q A A A B I A H A B D b 2 5 m a W c v U G F j a 2 F n Z S 5 4 b W w g o h g A K K A U A A A A A A A A A A A A A A A A A A A A A A A A A A A A h Y + 9 D o I w G E V f h X S n f 0 S j 5 K M M r p K Y E I 1 r A x U a o R h a L O / m 4 C P 5 C p I o 6 u Z 4 T 8 5 w 7 u N 2 h 3 R s m + C q e q s 7 k y C G K Q q U K b p S m y p B g z u F K 5 Q K 2 M n i L C s V T L K x 8 W j L B N X O X W J C v P f Y R 7 j r K 8 I p Z e S Y b f O i V q 1 E H 1 n / l 0 N t r J O m U E j A 4 R U j O F 4 y v G B r j l l E G Z C Z Q 6 b N 1 + F T M q Z A f i B s h s Y N v R L K h P s c y D y B v G + I J 1 B L A w Q U A A I A C A A U Z R 9 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F G U f U y i K R 7 g O A A A A E Q A A A B M A H A B G b 3 J t d W x h c y 9 T Z W N 0 a W 9 u M S 5 t I K I Y A C i g F A A A A A A A A A A A A A A A A A A A A A A A A A A A A C t O T S 7 J z M 9 T C I b Q h t Y A U E s B A i 0 A F A A C A A g A F G U f U 6 p L d 7 G m A A A A + Q A A A B I A A A A A A A A A A A A A A A A A A A A A A E N v b m Z p Z y 9 Q Y W N r Y W d l L n h t b F B L A Q I t A B Q A A g A I A B R l H 1 M P y u m r p A A A A O k A A A A T A A A A A A A A A A A A A A A A A P I A A A B b Q 2 9 u d G V u d F 9 U e X B l c 1 0 u e G 1 s U E s B A i 0 A F A A C A A g A F G U f U 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w h w 2 Q 5 p u R P m W T t g q b + d A Q A A A A A A g A A A A A A A 2 Y A A M A A A A A Q A A A A h 7 W Q e B Z Y P s K U M m f O C N j T 6 w A A A A A E g A A A o A A A A B A A A A D r s 8 Y b u M Q t u l z p q f S Q j m 7 b U A A A A M 1 Z f J p 0 f J z X I m j Z K G P / D m 2 i D o C C U 3 K s j / A m r Q U E O W Q h T N E A 5 M e 3 Y M d D + s + 8 1 s v O g l G 9 X t l q n z f C q C o W 4 w h a N r Q e 5 2 b j Q E T z y 6 t y G k G U h W + k F A A A A E l U j T 9 x m A H M y g t K 4 6 f 6 M g 3 l x V x M < / D a t a M a s h u p > 
</file>

<file path=customXml/itemProps1.xml><?xml version="1.0" encoding="utf-8"?>
<ds:datastoreItem xmlns:ds="http://schemas.openxmlformats.org/officeDocument/2006/customXml" ds:itemID="{88E6AAD3-E834-4DDC-8FD0-3C4E26ADE1B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Payment In Addition</vt:lpstr>
      <vt:lpstr>Course Buyout</vt:lpstr>
      <vt:lpstr>Service Release</vt:lpstr>
      <vt:lpstr>PIA &amp; Course Buyout With 1 PIA</vt:lpstr>
      <vt:lpstr>PIA &amp; Course Buyout With 2 PIA</vt:lpstr>
      <vt:lpstr>Student IH - Acad Yr</vt:lpstr>
      <vt:lpstr>IH - Non Acad Yr</vt:lpstr>
      <vt:lpstr>Fringe Rates</vt:lpstr>
      <vt:lpstr>List</vt:lpstr>
      <vt:lpstr>'Fringe Rates'!Print_Area</vt:lpstr>
      <vt:lpst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M. Patterson</dc:creator>
  <cp:lastModifiedBy>Brooke N. Hallman</cp:lastModifiedBy>
  <cp:lastPrinted>2023-10-04T20:29:00Z</cp:lastPrinted>
  <dcterms:created xsi:type="dcterms:W3CDTF">2021-08-31T19:37:08Z</dcterms:created>
  <dcterms:modified xsi:type="dcterms:W3CDTF">2025-06-04T18:30:03Z</dcterms:modified>
</cp:coreProperties>
</file>